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3\12. DESEMBRE\"/>
    </mc:Choice>
  </mc:AlternateContent>
  <xr:revisionPtr revIDLastSave="0" documentId="13_ncr:1_{3079ECF6-57A4-4965-B862-9EDD4285D39F}" xr6:coauthVersionLast="47" xr6:coauthVersionMax="47" xr10:uidLastSave="{00000000-0000-0000-0000-000000000000}"/>
  <bookViews>
    <workbookView xWindow="-120" yWindow="-120" windowWidth="29040" windowHeight="15720" tabRatio="744" firstSheet="12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2" r:id="rId18"/>
  </sheets>
  <calcPr calcId="191029"/>
</workbook>
</file>

<file path=xl/calcChain.xml><?xml version="1.0" encoding="utf-8"?>
<calcChain xmlns="http://schemas.openxmlformats.org/spreadsheetml/2006/main">
  <c r="K21" i="41" l="1"/>
  <c r="AN21" i="41"/>
  <c r="I21" i="41"/>
  <c r="H21" i="41"/>
  <c r="G21" i="41"/>
  <c r="J21" i="41"/>
  <c r="Z9" i="68"/>
  <c r="AA9" i="68"/>
  <c r="AB9" i="68" s="1"/>
  <c r="Z10" i="68"/>
  <c r="AA10" i="68"/>
  <c r="AB10" i="68"/>
  <c r="Z11" i="68"/>
  <c r="AA11" i="68"/>
  <c r="AB11" i="68" s="1"/>
  <c r="Z12" i="68"/>
  <c r="AA12" i="68"/>
  <c r="AB12" i="68"/>
  <c r="Z13" i="68"/>
  <c r="AA13" i="68"/>
  <c r="Z14" i="68"/>
  <c r="AB14" i="68" s="1"/>
  <c r="AA14" i="68"/>
  <c r="Z15" i="68"/>
  <c r="AA15" i="68"/>
  <c r="AB15" i="68" s="1"/>
  <c r="Z16" i="68"/>
  <c r="AB16" i="68" s="1"/>
  <c r="AA16" i="68"/>
  <c r="Z17" i="68"/>
  <c r="AA17" i="68"/>
  <c r="AB17" i="68" s="1"/>
  <c r="Z18" i="68"/>
  <c r="AB18" i="68" s="1"/>
  <c r="AA18" i="68"/>
  <c r="Z19" i="68"/>
  <c r="AA19" i="68"/>
  <c r="AB19" i="68" s="1"/>
  <c r="Z20" i="68"/>
  <c r="AB20" i="68" s="1"/>
  <c r="AA20" i="68"/>
  <c r="Z21" i="68"/>
  <c r="AA21" i="68"/>
  <c r="Z22" i="68"/>
  <c r="AA22" i="68"/>
  <c r="AB22" i="68"/>
  <c r="Z23" i="68"/>
  <c r="AA23" i="68"/>
  <c r="AB23" i="68" s="1"/>
  <c r="Z24" i="68"/>
  <c r="AA24" i="68"/>
  <c r="AB24" i="68"/>
  <c r="Z25" i="68"/>
  <c r="AA25" i="68"/>
  <c r="Z26" i="68"/>
  <c r="AB26" i="68" s="1"/>
  <c r="AA26" i="68"/>
  <c r="Z27" i="68"/>
  <c r="AA27" i="68"/>
  <c r="AB27" i="68" s="1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AD41" i="62"/>
  <c r="BB41" i="67"/>
  <c r="BB42" i="67"/>
  <c r="BB43" i="67"/>
  <c r="BC40" i="67"/>
  <c r="J20" i="41"/>
  <c r="I20" i="41"/>
  <c r="H20" i="41"/>
  <c r="G20" i="41"/>
  <c r="B20" i="41"/>
  <c r="N19" i="54"/>
  <c r="AB21" i="68" l="1"/>
  <c r="AB25" i="68"/>
  <c r="AB13" i="68"/>
  <c r="AE9" i="66"/>
  <c r="AE10" i="66"/>
  <c r="AE11" i="66"/>
  <c r="AE12" i="66"/>
  <c r="AE13" i="66"/>
  <c r="AE14" i="66"/>
  <c r="AE15" i="66"/>
  <c r="AE16" i="66"/>
  <c r="AE17" i="66"/>
  <c r="AE18" i="66"/>
  <c r="AE19" i="66"/>
  <c r="AE20" i="66"/>
  <c r="AE21" i="66"/>
  <c r="AE22" i="66"/>
  <c r="AE23" i="66"/>
  <c r="AE24" i="66"/>
  <c r="AE25" i="66"/>
  <c r="AE26" i="66"/>
  <c r="AE27" i="66"/>
  <c r="AE28" i="66"/>
  <c r="AE29" i="66"/>
  <c r="AE30" i="66"/>
  <c r="AE31" i="66"/>
  <c r="AE32" i="66"/>
  <c r="Z9" i="66"/>
  <c r="AB9" i="66" s="1"/>
  <c r="AA9" i="66"/>
  <c r="Z10" i="66"/>
  <c r="AA10" i="66"/>
  <c r="AB10" i="66"/>
  <c r="Z11" i="66"/>
  <c r="AA11" i="66"/>
  <c r="AB11" i="66"/>
  <c r="Z12" i="66"/>
  <c r="AA12" i="66"/>
  <c r="AB12" i="66"/>
  <c r="Z13" i="66"/>
  <c r="AA13" i="66"/>
  <c r="AB13" i="66"/>
  <c r="Z14" i="66"/>
  <c r="AA14" i="66"/>
  <c r="AB14" i="66"/>
  <c r="Z15" i="66"/>
  <c r="AA15" i="66"/>
  <c r="AB15" i="66"/>
  <c r="Z16" i="66"/>
  <c r="AA16" i="66"/>
  <c r="AB16" i="66"/>
  <c r="Z17" i="66"/>
  <c r="AA17" i="66"/>
  <c r="AB17" i="66"/>
  <c r="Z18" i="66"/>
  <c r="AA18" i="66"/>
  <c r="AB18" i="66"/>
  <c r="Z19" i="66"/>
  <c r="AA19" i="66"/>
  <c r="AB19" i="66"/>
  <c r="Z20" i="66"/>
  <c r="AA20" i="66"/>
  <c r="AB20" i="66"/>
  <c r="Z21" i="66"/>
  <c r="AA21" i="66"/>
  <c r="AB21" i="66"/>
  <c r="Z22" i="66"/>
  <c r="AA22" i="66"/>
  <c r="AB22" i="66"/>
  <c r="Z23" i="66"/>
  <c r="AA23" i="66"/>
  <c r="AB23" i="66"/>
  <c r="Z24" i="66"/>
  <c r="AA24" i="66"/>
  <c r="AB24" i="66"/>
  <c r="Z25" i="66"/>
  <c r="AA25" i="66"/>
  <c r="AB25" i="66"/>
  <c r="Z26" i="66"/>
  <c r="AA26" i="66"/>
  <c r="AB26" i="66"/>
  <c r="Z27" i="66"/>
  <c r="AA27" i="66"/>
  <c r="AB27" i="66"/>
  <c r="Z28" i="66"/>
  <c r="AA28" i="66"/>
  <c r="AB28" i="66"/>
  <c r="Z29" i="66"/>
  <c r="AA29" i="66"/>
  <c r="AB29" i="66"/>
  <c r="Z30" i="66"/>
  <c r="AA30" i="66"/>
  <c r="AB30" i="66"/>
  <c r="Z31" i="66"/>
  <c r="AA31" i="66"/>
  <c r="AB31" i="66"/>
  <c r="Z32" i="66"/>
  <c r="AA32" i="66"/>
  <c r="AB32" i="66"/>
  <c r="AG19" i="41"/>
  <c r="V19" i="41"/>
  <c r="AG21" i="41"/>
  <c r="AG20" i="41"/>
  <c r="AG18" i="41"/>
  <c r="AG13" i="41"/>
  <c r="BE43" i="52"/>
  <c r="BD43" i="52"/>
  <c r="BC43" i="52"/>
  <c r="BB43" i="52"/>
  <c r="BE42" i="52"/>
  <c r="BD42" i="52"/>
  <c r="BC42" i="52"/>
  <c r="BB42" i="52"/>
  <c r="BE41" i="52"/>
  <c r="BD41" i="52"/>
  <c r="BC41" i="52"/>
  <c r="BB41" i="52"/>
  <c r="BC40" i="52"/>
  <c r="AG10" i="41" s="1"/>
  <c r="BE43" i="58"/>
  <c r="BD43" i="58"/>
  <c r="BC43" i="58"/>
  <c r="BB43" i="58"/>
  <c r="BE42" i="58"/>
  <c r="BD42" i="58"/>
  <c r="BC42" i="58"/>
  <c r="BB42" i="58"/>
  <c r="BE41" i="58"/>
  <c r="BD41" i="58"/>
  <c r="BC41" i="58"/>
  <c r="BB41" i="58"/>
  <c r="BC40" i="58"/>
  <c r="AG11" i="41" s="1"/>
  <c r="BE43" i="59"/>
  <c r="BD43" i="59"/>
  <c r="BC43" i="59"/>
  <c r="BB43" i="59"/>
  <c r="BE42" i="59"/>
  <c r="BD42" i="59"/>
  <c r="BC42" i="59"/>
  <c r="BB42" i="59"/>
  <c r="BE41" i="59"/>
  <c r="BD41" i="59"/>
  <c r="BC41" i="59"/>
  <c r="BB41" i="59"/>
  <c r="BC40" i="59"/>
  <c r="AG12" i="41" s="1"/>
  <c r="BE43" i="60"/>
  <c r="BD43" i="60"/>
  <c r="BC43" i="60"/>
  <c r="BB43" i="60"/>
  <c r="BE42" i="60"/>
  <c r="BD42" i="60"/>
  <c r="BC42" i="60"/>
  <c r="BB42" i="60"/>
  <c r="BE41" i="60"/>
  <c r="BD41" i="60"/>
  <c r="BC41" i="60"/>
  <c r="BB41" i="60"/>
  <c r="BC40" i="60"/>
  <c r="BE43" i="61"/>
  <c r="BD43" i="61"/>
  <c r="BC43" i="61"/>
  <c r="BB43" i="61"/>
  <c r="BE42" i="61"/>
  <c r="BD42" i="61"/>
  <c r="BC42" i="61"/>
  <c r="BB42" i="61"/>
  <c r="BE41" i="61"/>
  <c r="BD41" i="61"/>
  <c r="BC41" i="61"/>
  <c r="BB41" i="61"/>
  <c r="BC40" i="61"/>
  <c r="AG14" i="41" s="1"/>
  <c r="BE43" i="62"/>
  <c r="BD43" i="62"/>
  <c r="BC43" i="62"/>
  <c r="BB43" i="62"/>
  <c r="BE42" i="62"/>
  <c r="BD42" i="62"/>
  <c r="BC42" i="62"/>
  <c r="BB42" i="62"/>
  <c r="BE41" i="62"/>
  <c r="BD41" i="62"/>
  <c r="BC41" i="62"/>
  <c r="BB41" i="62"/>
  <c r="BC40" i="62"/>
  <c r="AG15" i="41" s="1"/>
  <c r="BE43" i="63"/>
  <c r="BD43" i="63"/>
  <c r="BC43" i="63"/>
  <c r="BB43" i="63"/>
  <c r="BE42" i="63"/>
  <c r="BD42" i="63"/>
  <c r="BC42" i="63"/>
  <c r="BB42" i="63"/>
  <c r="BE41" i="63"/>
  <c r="BD41" i="63"/>
  <c r="BC41" i="63"/>
  <c r="BB41" i="63"/>
  <c r="BC40" i="63"/>
  <c r="AG16" i="41" s="1"/>
  <c r="BE43" i="65"/>
  <c r="BD43" i="65"/>
  <c r="BC43" i="65"/>
  <c r="BB43" i="65"/>
  <c r="BE42" i="65"/>
  <c r="BD42" i="65"/>
  <c r="BC42" i="65"/>
  <c r="BB42" i="65"/>
  <c r="BE41" i="65"/>
  <c r="BD41" i="65"/>
  <c r="BC41" i="65"/>
  <c r="BB41" i="65"/>
  <c r="BC40" i="65"/>
  <c r="BE43" i="64"/>
  <c r="BD43" i="64"/>
  <c r="BC43" i="64"/>
  <c r="BB43" i="64"/>
  <c r="BE42" i="64"/>
  <c r="BD42" i="64"/>
  <c r="BC42" i="64"/>
  <c r="BB42" i="64"/>
  <c r="BE41" i="64"/>
  <c r="BD41" i="64"/>
  <c r="BC41" i="64"/>
  <c r="BB41" i="64"/>
  <c r="BC40" i="64"/>
  <c r="AG17" i="41" s="1"/>
  <c r="AA39" i="68" l="1"/>
  <c r="Z39" i="68"/>
  <c r="AA38" i="68"/>
  <c r="Z38" i="68"/>
  <c r="AA37" i="68"/>
  <c r="Z37" i="68"/>
  <c r="AA36" i="68"/>
  <c r="Z36" i="68"/>
  <c r="AA35" i="68"/>
  <c r="Z35" i="68"/>
  <c r="AA34" i="68"/>
  <c r="Z34" i="68"/>
  <c r="AA33" i="68"/>
  <c r="Z33" i="68"/>
  <c r="AA32" i="68"/>
  <c r="Z32" i="68"/>
  <c r="AA31" i="68"/>
  <c r="Z31" i="68"/>
  <c r="AA30" i="68"/>
  <c r="Z30" i="68"/>
  <c r="AA29" i="68"/>
  <c r="Z29" i="68"/>
  <c r="AA28" i="68"/>
  <c r="Z28" i="68"/>
  <c r="AA39" i="67"/>
  <c r="Z39" i="67"/>
  <c r="AA38" i="67"/>
  <c r="Z38" i="67"/>
  <c r="AA37" i="67"/>
  <c r="Z37" i="67"/>
  <c r="AA36" i="67"/>
  <c r="Z36" i="67"/>
  <c r="AA35" i="67"/>
  <c r="Z35" i="67"/>
  <c r="AA34" i="67"/>
  <c r="Z34" i="67"/>
  <c r="AA33" i="67"/>
  <c r="Z33" i="67"/>
  <c r="AA32" i="67"/>
  <c r="Z32" i="67"/>
  <c r="AA31" i="67"/>
  <c r="Z31" i="67"/>
  <c r="AA30" i="67"/>
  <c r="Z30" i="67"/>
  <c r="AA39" i="66"/>
  <c r="Z39" i="66"/>
  <c r="AA38" i="66"/>
  <c r="Z38" i="66"/>
  <c r="AA37" i="66"/>
  <c r="Z37" i="66"/>
  <c r="AA36" i="66"/>
  <c r="Z36" i="66"/>
  <c r="AA35" i="66"/>
  <c r="Z35" i="66"/>
  <c r="AA34" i="66"/>
  <c r="Z34" i="66"/>
  <c r="AA33" i="66"/>
  <c r="Z33" i="66"/>
  <c r="AA39" i="52"/>
  <c r="Z39" i="52"/>
  <c r="AA38" i="52"/>
  <c r="Z38" i="52"/>
  <c r="AA37" i="52"/>
  <c r="Z37" i="52"/>
  <c r="AA36" i="52"/>
  <c r="Z36" i="52"/>
  <c r="AA35" i="52"/>
  <c r="Z35" i="52"/>
  <c r="AA34" i="52"/>
  <c r="Z34" i="52"/>
  <c r="AA33" i="52"/>
  <c r="Z33" i="52"/>
  <c r="AA32" i="52"/>
  <c r="Z32" i="52"/>
  <c r="AA31" i="52"/>
  <c r="Z31" i="52"/>
  <c r="AA30" i="52"/>
  <c r="Z30" i="52"/>
  <c r="AA29" i="52"/>
  <c r="Z29" i="52"/>
  <c r="AA28" i="52"/>
  <c r="Z28" i="52"/>
  <c r="AA27" i="52"/>
  <c r="Z27" i="52"/>
  <c r="AA26" i="52"/>
  <c r="Z26" i="52"/>
  <c r="AA25" i="52"/>
  <c r="Z25" i="52"/>
  <c r="AA24" i="52"/>
  <c r="Z24" i="52"/>
  <c r="AA23" i="52"/>
  <c r="Z23" i="52"/>
  <c r="AA22" i="52"/>
  <c r="Z22" i="52"/>
  <c r="AA21" i="52"/>
  <c r="Z21" i="52"/>
  <c r="AA20" i="52"/>
  <c r="Z20" i="52"/>
  <c r="AA19" i="52"/>
  <c r="Z19" i="52"/>
  <c r="AA18" i="52"/>
  <c r="Z18" i="52"/>
  <c r="AA17" i="52"/>
  <c r="Z17" i="52"/>
  <c r="AA16" i="52"/>
  <c r="Z16" i="52"/>
  <c r="AA15" i="52"/>
  <c r="Z15" i="52"/>
  <c r="AA14" i="52"/>
  <c r="Z14" i="52"/>
  <c r="AA13" i="52"/>
  <c r="Z13" i="52"/>
  <c r="AA12" i="52"/>
  <c r="Z12" i="52"/>
  <c r="AA11" i="52"/>
  <c r="Z11" i="52"/>
  <c r="AA10" i="52"/>
  <c r="Z10" i="52"/>
  <c r="AA9" i="52"/>
  <c r="Z9" i="52"/>
  <c r="AA39" i="58"/>
  <c r="Z39" i="58"/>
  <c r="AA38" i="58"/>
  <c r="Z38" i="58"/>
  <c r="AA37" i="58"/>
  <c r="Z37" i="58"/>
  <c r="AA36" i="58"/>
  <c r="Z36" i="58"/>
  <c r="AA35" i="58"/>
  <c r="Z35" i="58"/>
  <c r="AA34" i="58"/>
  <c r="Z34" i="58"/>
  <c r="AA33" i="58"/>
  <c r="Z33" i="58"/>
  <c r="AA32" i="58"/>
  <c r="Z32" i="58"/>
  <c r="AA31" i="58"/>
  <c r="Z31" i="58"/>
  <c r="AA30" i="58"/>
  <c r="Z30" i="58"/>
  <c r="AA29" i="58"/>
  <c r="Z29" i="58"/>
  <c r="AA28" i="58"/>
  <c r="Z28" i="58"/>
  <c r="AA27" i="58"/>
  <c r="Z27" i="58"/>
  <c r="AA26" i="58"/>
  <c r="Z26" i="58"/>
  <c r="AA25" i="58"/>
  <c r="Z25" i="58"/>
  <c r="AA24" i="58"/>
  <c r="Z24" i="58"/>
  <c r="AA23" i="58"/>
  <c r="Z23" i="58"/>
  <c r="AA22" i="58"/>
  <c r="Z22" i="58"/>
  <c r="AA21" i="58"/>
  <c r="Z21" i="58"/>
  <c r="AA20" i="58"/>
  <c r="Z20" i="58"/>
  <c r="AA19" i="58"/>
  <c r="Z19" i="58"/>
  <c r="AA18" i="58"/>
  <c r="Z18" i="58"/>
  <c r="AA17" i="58"/>
  <c r="Z17" i="58"/>
  <c r="AA16" i="58"/>
  <c r="Z16" i="58"/>
  <c r="AA15" i="58"/>
  <c r="Z15" i="58"/>
  <c r="AA14" i="58"/>
  <c r="Z14" i="58"/>
  <c r="AA13" i="58"/>
  <c r="Z13" i="58"/>
  <c r="AA12" i="58"/>
  <c r="Z12" i="58"/>
  <c r="AA11" i="58"/>
  <c r="Z11" i="58"/>
  <c r="AA10" i="58"/>
  <c r="Z10" i="58"/>
  <c r="AA9" i="58"/>
  <c r="Z9" i="58"/>
  <c r="AA39" i="59"/>
  <c r="Z39" i="59"/>
  <c r="AA38" i="59"/>
  <c r="Z38" i="59"/>
  <c r="AA37" i="59"/>
  <c r="Z37" i="59"/>
  <c r="AA36" i="59"/>
  <c r="Z36" i="59"/>
  <c r="AA35" i="59"/>
  <c r="Z35" i="59"/>
  <c r="AA34" i="59"/>
  <c r="Z34" i="59"/>
  <c r="AA33" i="59"/>
  <c r="Z33" i="59"/>
  <c r="AA32" i="59"/>
  <c r="Z32" i="59"/>
  <c r="AA31" i="59"/>
  <c r="Z31" i="59"/>
  <c r="AA30" i="59"/>
  <c r="Z30" i="59"/>
  <c r="AA29" i="59"/>
  <c r="Z29" i="59"/>
  <c r="AA28" i="59"/>
  <c r="Z28" i="59"/>
  <c r="AA27" i="59"/>
  <c r="Z27" i="59"/>
  <c r="AA26" i="59"/>
  <c r="Z26" i="59"/>
  <c r="AA25" i="59"/>
  <c r="Z25" i="59"/>
  <c r="AA24" i="59"/>
  <c r="Z24" i="59"/>
  <c r="AA23" i="59"/>
  <c r="Z23" i="59"/>
  <c r="AA22" i="59"/>
  <c r="Z22" i="59"/>
  <c r="AA21" i="59"/>
  <c r="Z21" i="59"/>
  <c r="AA20" i="59"/>
  <c r="Z20" i="59"/>
  <c r="AA19" i="59"/>
  <c r="Z19" i="59"/>
  <c r="AA18" i="59"/>
  <c r="Z18" i="59"/>
  <c r="AA17" i="59"/>
  <c r="Z17" i="59"/>
  <c r="AA16" i="59"/>
  <c r="Z16" i="59"/>
  <c r="AA15" i="59"/>
  <c r="Z15" i="59"/>
  <c r="AA14" i="59"/>
  <c r="Z14" i="59"/>
  <c r="AA13" i="59"/>
  <c r="Z13" i="59"/>
  <c r="AA12" i="59"/>
  <c r="Z12" i="59"/>
  <c r="AA11" i="59"/>
  <c r="Z11" i="59"/>
  <c r="AA10" i="59"/>
  <c r="Z10" i="59"/>
  <c r="AA9" i="59"/>
  <c r="Z9" i="59"/>
  <c r="AA39" i="60"/>
  <c r="Z39" i="60"/>
  <c r="AA38" i="60"/>
  <c r="Z38" i="60"/>
  <c r="AA37" i="60"/>
  <c r="Z37" i="60"/>
  <c r="AA36" i="60"/>
  <c r="Z36" i="60"/>
  <c r="AA35" i="60"/>
  <c r="Z35" i="60"/>
  <c r="AA34" i="60"/>
  <c r="Z34" i="60"/>
  <c r="AA33" i="60"/>
  <c r="Z33" i="60"/>
  <c r="AA32" i="60"/>
  <c r="Z32" i="60"/>
  <c r="AA31" i="60"/>
  <c r="Z31" i="60"/>
  <c r="AA30" i="60"/>
  <c r="Z30" i="60"/>
  <c r="AA29" i="60"/>
  <c r="Z29" i="60"/>
  <c r="AA28" i="60"/>
  <c r="Z28" i="60"/>
  <c r="AA27" i="60"/>
  <c r="Z27" i="60"/>
  <c r="AA26" i="60"/>
  <c r="Z26" i="60"/>
  <c r="AA25" i="60"/>
  <c r="Z25" i="60"/>
  <c r="AA24" i="60"/>
  <c r="Z24" i="60"/>
  <c r="AA23" i="60"/>
  <c r="Z23" i="60"/>
  <c r="AA22" i="60"/>
  <c r="Z22" i="60"/>
  <c r="AA21" i="60"/>
  <c r="Z21" i="60"/>
  <c r="AA20" i="60"/>
  <c r="Z20" i="60"/>
  <c r="AA19" i="60"/>
  <c r="Z19" i="60"/>
  <c r="AA18" i="60"/>
  <c r="Z18" i="60"/>
  <c r="AA17" i="60"/>
  <c r="Z17" i="60"/>
  <c r="AA16" i="60"/>
  <c r="Z16" i="60"/>
  <c r="AA15" i="60"/>
  <c r="Z15" i="60"/>
  <c r="AA14" i="60"/>
  <c r="Z14" i="60"/>
  <c r="AA13" i="60"/>
  <c r="Z13" i="60"/>
  <c r="AA12" i="60"/>
  <c r="Z12" i="60"/>
  <c r="AA11" i="60"/>
  <c r="Z11" i="60"/>
  <c r="AA10" i="60"/>
  <c r="Z10" i="60"/>
  <c r="AA9" i="60"/>
  <c r="Z9" i="60"/>
  <c r="AA39" i="61"/>
  <c r="Z39" i="61"/>
  <c r="AA38" i="61"/>
  <c r="Z38" i="61"/>
  <c r="AA37" i="61"/>
  <c r="Z37" i="61"/>
  <c r="AA36" i="61"/>
  <c r="Z36" i="61"/>
  <c r="AA35" i="61"/>
  <c r="Z35" i="61"/>
  <c r="AA34" i="61"/>
  <c r="Z34" i="61"/>
  <c r="AA33" i="61"/>
  <c r="Z33" i="61"/>
  <c r="AA32" i="61"/>
  <c r="Z32" i="61"/>
  <c r="AA31" i="61"/>
  <c r="Z31" i="61"/>
  <c r="AA30" i="61"/>
  <c r="Z30" i="61"/>
  <c r="AA29" i="61"/>
  <c r="Z29" i="61"/>
  <c r="AA28" i="61"/>
  <c r="Z28" i="61"/>
  <c r="AA27" i="61"/>
  <c r="Z27" i="61"/>
  <c r="AA26" i="61"/>
  <c r="Z26" i="61"/>
  <c r="AA25" i="61"/>
  <c r="Z25" i="61"/>
  <c r="AA24" i="61"/>
  <c r="Z24" i="61"/>
  <c r="AA23" i="61"/>
  <c r="Z23" i="61"/>
  <c r="AA22" i="61"/>
  <c r="Z22" i="61"/>
  <c r="AA21" i="61"/>
  <c r="Z21" i="61"/>
  <c r="AA20" i="61"/>
  <c r="Z20" i="61"/>
  <c r="AA19" i="61"/>
  <c r="Z19" i="61"/>
  <c r="AA18" i="61"/>
  <c r="Z18" i="61"/>
  <c r="AA17" i="61"/>
  <c r="Z17" i="61"/>
  <c r="AA16" i="61"/>
  <c r="Z16" i="61"/>
  <c r="AA15" i="61"/>
  <c r="Z15" i="61"/>
  <c r="AA14" i="61"/>
  <c r="Z14" i="61"/>
  <c r="AA13" i="61"/>
  <c r="Z13" i="61"/>
  <c r="AA12" i="61"/>
  <c r="Z12" i="61"/>
  <c r="AA11" i="61"/>
  <c r="Z11" i="61"/>
  <c r="AA10" i="61"/>
  <c r="Z10" i="61"/>
  <c r="AA9" i="61"/>
  <c r="Z9" i="61"/>
  <c r="AA39" i="62"/>
  <c r="Z39" i="62"/>
  <c r="AA38" i="62"/>
  <c r="Z38" i="62"/>
  <c r="AA37" i="62"/>
  <c r="Z37" i="62"/>
  <c r="AA36" i="62"/>
  <c r="Z36" i="62"/>
  <c r="AA35" i="62"/>
  <c r="Z35" i="62"/>
  <c r="AA34" i="62"/>
  <c r="Z34" i="62"/>
  <c r="AA33" i="62"/>
  <c r="Z33" i="62"/>
  <c r="AA32" i="62"/>
  <c r="Z32" i="62"/>
  <c r="AA31" i="62"/>
  <c r="Z31" i="62"/>
  <c r="AA30" i="62"/>
  <c r="Z30" i="62"/>
  <c r="AA29" i="62"/>
  <c r="Z29" i="62"/>
  <c r="AA28" i="62"/>
  <c r="Z28" i="62"/>
  <c r="AA27" i="62"/>
  <c r="Z27" i="62"/>
  <c r="AA26" i="62"/>
  <c r="Z26" i="62"/>
  <c r="AA25" i="62"/>
  <c r="Z25" i="62"/>
  <c r="AA24" i="62"/>
  <c r="Z24" i="62"/>
  <c r="AA23" i="62"/>
  <c r="Z23" i="62"/>
  <c r="AA22" i="62"/>
  <c r="Z22" i="62"/>
  <c r="AA21" i="62"/>
  <c r="Z21" i="62"/>
  <c r="AA20" i="62"/>
  <c r="Z20" i="62"/>
  <c r="AA19" i="62"/>
  <c r="Z19" i="62"/>
  <c r="AA18" i="62"/>
  <c r="Z18" i="62"/>
  <c r="AA17" i="62"/>
  <c r="Z17" i="62"/>
  <c r="AA16" i="62"/>
  <c r="Z16" i="62"/>
  <c r="AA15" i="62"/>
  <c r="Z15" i="62"/>
  <c r="AA14" i="62"/>
  <c r="Z14" i="62"/>
  <c r="AA13" i="62"/>
  <c r="Z13" i="62"/>
  <c r="AA12" i="62"/>
  <c r="Z12" i="62"/>
  <c r="AA11" i="62"/>
  <c r="Z11" i="62"/>
  <c r="AA10" i="62"/>
  <c r="Z10" i="62"/>
  <c r="AA9" i="62"/>
  <c r="Z9" i="62"/>
  <c r="AA39" i="63"/>
  <c r="Z39" i="63"/>
  <c r="AA38" i="63"/>
  <c r="Z38" i="63"/>
  <c r="AA37" i="63"/>
  <c r="Z37" i="63"/>
  <c r="AA36" i="63"/>
  <c r="Z36" i="63"/>
  <c r="AA35" i="63"/>
  <c r="Z35" i="63"/>
  <c r="AA34" i="63"/>
  <c r="Z34" i="63"/>
  <c r="AA33" i="63"/>
  <c r="Z33" i="63"/>
  <c r="AA32" i="63"/>
  <c r="Z32" i="63"/>
  <c r="AA31" i="63"/>
  <c r="Z31" i="63"/>
  <c r="AA30" i="63"/>
  <c r="Z30" i="63"/>
  <c r="AA29" i="63"/>
  <c r="Z29" i="63"/>
  <c r="AA28" i="63"/>
  <c r="Z28" i="63"/>
  <c r="AA27" i="63"/>
  <c r="Z27" i="63"/>
  <c r="AA26" i="63"/>
  <c r="Z26" i="63"/>
  <c r="AA25" i="63"/>
  <c r="Z25" i="63"/>
  <c r="AA24" i="63"/>
  <c r="Z24" i="63"/>
  <c r="AA23" i="63"/>
  <c r="Z23" i="63"/>
  <c r="AA22" i="63"/>
  <c r="Z22" i="63"/>
  <c r="AA21" i="63"/>
  <c r="Z21" i="63"/>
  <c r="AA20" i="63"/>
  <c r="Z20" i="63"/>
  <c r="AA19" i="63"/>
  <c r="Z19" i="63"/>
  <c r="AA18" i="63"/>
  <c r="Z18" i="63"/>
  <c r="AA17" i="63"/>
  <c r="Z17" i="63"/>
  <c r="AA16" i="63"/>
  <c r="Z16" i="63"/>
  <c r="AA15" i="63"/>
  <c r="Z15" i="63"/>
  <c r="AA14" i="63"/>
  <c r="Z14" i="63"/>
  <c r="AA13" i="63"/>
  <c r="Z13" i="63"/>
  <c r="AA12" i="63"/>
  <c r="Z12" i="63"/>
  <c r="AA11" i="63"/>
  <c r="Z11" i="63"/>
  <c r="AA10" i="63"/>
  <c r="Z10" i="63"/>
  <c r="AA9" i="63"/>
  <c r="Z9" i="63"/>
  <c r="AA39" i="64"/>
  <c r="Z39" i="64"/>
  <c r="AA38" i="64"/>
  <c r="Z38" i="64"/>
  <c r="AA37" i="64"/>
  <c r="Z37" i="64"/>
  <c r="AA36" i="64"/>
  <c r="Z36" i="64"/>
  <c r="AA35" i="64"/>
  <c r="Z35" i="64"/>
  <c r="AA34" i="64"/>
  <c r="Z34" i="64"/>
  <c r="AA33" i="64"/>
  <c r="Z33" i="64"/>
  <c r="AA32" i="64"/>
  <c r="Z32" i="64"/>
  <c r="AA31" i="64"/>
  <c r="Z31" i="64"/>
  <c r="AA30" i="64"/>
  <c r="Z30" i="64"/>
  <c r="AA29" i="64"/>
  <c r="Z29" i="64"/>
  <c r="AA28" i="64"/>
  <c r="Z28" i="64"/>
  <c r="AA27" i="64"/>
  <c r="Z27" i="64"/>
  <c r="AA26" i="64"/>
  <c r="Z26" i="64"/>
  <c r="AA25" i="64"/>
  <c r="Z25" i="64"/>
  <c r="AA24" i="64"/>
  <c r="Z24" i="64"/>
  <c r="AA23" i="64"/>
  <c r="Z23" i="64"/>
  <c r="AA22" i="64"/>
  <c r="Z22" i="64"/>
  <c r="AA21" i="64"/>
  <c r="Z21" i="64"/>
  <c r="AA20" i="64"/>
  <c r="Z20" i="64"/>
  <c r="AA19" i="64"/>
  <c r="Z19" i="64"/>
  <c r="AA18" i="64"/>
  <c r="Z18" i="64"/>
  <c r="AA17" i="64"/>
  <c r="Z17" i="64"/>
  <c r="AA16" i="64"/>
  <c r="Z16" i="64"/>
  <c r="AA15" i="64"/>
  <c r="Z15" i="64"/>
  <c r="AA14" i="64"/>
  <c r="Z14" i="64"/>
  <c r="AA13" i="64"/>
  <c r="Z13" i="64"/>
  <c r="AA12" i="64"/>
  <c r="Z12" i="64"/>
  <c r="AA11" i="64"/>
  <c r="Z11" i="64"/>
  <c r="AA10" i="64"/>
  <c r="Z10" i="64"/>
  <c r="AA9" i="64"/>
  <c r="Z9" i="64"/>
  <c r="Z17" i="65"/>
  <c r="AA17" i="65"/>
  <c r="Z18" i="65"/>
  <c r="AA18" i="65"/>
  <c r="Z19" i="65"/>
  <c r="AA19" i="65"/>
  <c r="Z20" i="65"/>
  <c r="AA20" i="65"/>
  <c r="Z21" i="65"/>
  <c r="AA21" i="65"/>
  <c r="Z22" i="65"/>
  <c r="AA22" i="65"/>
  <c r="Z23" i="65"/>
  <c r="AA23" i="65"/>
  <c r="Z24" i="65"/>
  <c r="AA24" i="65"/>
  <c r="Z25" i="65"/>
  <c r="AA25" i="65"/>
  <c r="Z26" i="65"/>
  <c r="AA26" i="65"/>
  <c r="Z27" i="65"/>
  <c r="AA27" i="65"/>
  <c r="Z28" i="65"/>
  <c r="AA28" i="65"/>
  <c r="Z29" i="65"/>
  <c r="AA29" i="65"/>
  <c r="Z30" i="65"/>
  <c r="AA30" i="65"/>
  <c r="Z31" i="65"/>
  <c r="AA31" i="65"/>
  <c r="Z32" i="65"/>
  <c r="AA32" i="65"/>
  <c r="Z33" i="65"/>
  <c r="AA33" i="65"/>
  <c r="Z34" i="65"/>
  <c r="AA34" i="65"/>
  <c r="Z35" i="65"/>
  <c r="AA35" i="65"/>
  <c r="Z36" i="65"/>
  <c r="AA36" i="65"/>
  <c r="Z37" i="65"/>
  <c r="AA37" i="65"/>
  <c r="Z38" i="65"/>
  <c r="AA38" i="65"/>
  <c r="Z39" i="65"/>
  <c r="AA39" i="65"/>
  <c r="Z9" i="65"/>
  <c r="AA9" i="65"/>
  <c r="Z10" i="65"/>
  <c r="AA10" i="65"/>
  <c r="Z11" i="65"/>
  <c r="AA11" i="65"/>
  <c r="Z12" i="65"/>
  <c r="AA12" i="65"/>
  <c r="Z13" i="65"/>
  <c r="AA13" i="65"/>
  <c r="Z14" i="65"/>
  <c r="AA14" i="65"/>
  <c r="Z15" i="65"/>
  <c r="AA15" i="65"/>
  <c r="AA16" i="65"/>
  <c r="Z16" i="65"/>
  <c r="C47" i="65"/>
  <c r="C46" i="65"/>
  <c r="C45" i="65"/>
  <c r="C44" i="65"/>
  <c r="C43" i="65"/>
  <c r="C42" i="65"/>
  <c r="C41" i="65"/>
  <c r="C40" i="65"/>
  <c r="C41" i="52"/>
  <c r="Q8" i="52"/>
  <c r="N8" i="52"/>
  <c r="K8" i="52"/>
  <c r="Q7" i="52"/>
  <c r="N7" i="52"/>
  <c r="K7" i="52"/>
  <c r="Q8" i="58"/>
  <c r="N8" i="58"/>
  <c r="K8" i="58"/>
  <c r="Q7" i="58"/>
  <c r="N7" i="58"/>
  <c r="K7" i="58"/>
  <c r="Q8" i="59"/>
  <c r="N8" i="59"/>
  <c r="K8" i="59"/>
  <c r="Q7" i="59"/>
  <c r="N7" i="59"/>
  <c r="K7" i="59"/>
  <c r="Q8" i="60"/>
  <c r="N8" i="60"/>
  <c r="K8" i="60"/>
  <c r="Q7" i="60"/>
  <c r="N7" i="60"/>
  <c r="K7" i="60"/>
  <c r="Q8" i="61"/>
  <c r="N8" i="61"/>
  <c r="K8" i="61"/>
  <c r="Q7" i="61"/>
  <c r="N7" i="61"/>
  <c r="K7" i="61"/>
  <c r="Q8" i="62"/>
  <c r="N8" i="62"/>
  <c r="K8" i="62"/>
  <c r="Q7" i="62"/>
  <c r="N7" i="62"/>
  <c r="K7" i="62"/>
  <c r="Q8" i="63"/>
  <c r="N8" i="63"/>
  <c r="K8" i="63"/>
  <c r="Q7" i="63"/>
  <c r="N7" i="63"/>
  <c r="K7" i="63"/>
  <c r="Q8" i="64"/>
  <c r="N8" i="64"/>
  <c r="K8" i="64"/>
  <c r="Q7" i="64"/>
  <c r="N7" i="64"/>
  <c r="K7" i="64"/>
  <c r="Q8" i="65"/>
  <c r="N8" i="65"/>
  <c r="K8" i="65"/>
  <c r="Q7" i="65"/>
  <c r="N7" i="65"/>
  <c r="K7" i="65"/>
  <c r="Q8" i="66"/>
  <c r="N8" i="66"/>
  <c r="K8" i="66"/>
  <c r="Q7" i="66"/>
  <c r="N7" i="66"/>
  <c r="K7" i="66"/>
  <c r="Q8" i="67"/>
  <c r="N8" i="67"/>
  <c r="K8" i="67"/>
  <c r="Q7" i="67"/>
  <c r="N7" i="67"/>
  <c r="K7" i="67"/>
  <c r="Q8" i="68"/>
  <c r="Q7" i="68"/>
  <c r="K7" i="68"/>
  <c r="H17" i="54"/>
  <c r="H16" i="54"/>
  <c r="H15" i="54"/>
  <c r="H14" i="54"/>
  <c r="H13" i="54"/>
  <c r="H12" i="54"/>
  <c r="H11" i="54"/>
  <c r="H10" i="54"/>
  <c r="C47" i="64"/>
  <c r="C46" i="64"/>
  <c r="C45" i="64"/>
  <c r="C44" i="64"/>
  <c r="J43" i="64"/>
  <c r="I43" i="64"/>
  <c r="H43" i="64"/>
  <c r="G43" i="64"/>
  <c r="F43" i="64"/>
  <c r="E43" i="64"/>
  <c r="D43" i="64"/>
  <c r="C43" i="64"/>
  <c r="J42" i="64"/>
  <c r="I42" i="64"/>
  <c r="H42" i="64"/>
  <c r="G42" i="64"/>
  <c r="F42" i="64"/>
  <c r="E42" i="64"/>
  <c r="D42" i="64"/>
  <c r="C42" i="64"/>
  <c r="J41" i="64"/>
  <c r="I41" i="64"/>
  <c r="H41" i="64"/>
  <c r="G41" i="64"/>
  <c r="F41" i="64"/>
  <c r="E41" i="64"/>
  <c r="D41" i="64"/>
  <c r="C41" i="64"/>
  <c r="C40" i="64"/>
  <c r="N8" i="68"/>
  <c r="K8" i="68"/>
  <c r="N7" i="68"/>
  <c r="C47" i="63"/>
  <c r="C46" i="63"/>
  <c r="C45" i="63"/>
  <c r="C44" i="63"/>
  <c r="C48" i="63" s="1"/>
  <c r="J43" i="63"/>
  <c r="I43" i="63"/>
  <c r="H43" i="63"/>
  <c r="G43" i="63"/>
  <c r="F43" i="63"/>
  <c r="E43" i="63"/>
  <c r="D43" i="63"/>
  <c r="C43" i="63"/>
  <c r="J42" i="63"/>
  <c r="I42" i="63"/>
  <c r="H42" i="63"/>
  <c r="G42" i="63"/>
  <c r="F42" i="63"/>
  <c r="E42" i="63"/>
  <c r="D42" i="63"/>
  <c r="C42" i="63"/>
  <c r="J41" i="63"/>
  <c r="I41" i="63"/>
  <c r="H41" i="63"/>
  <c r="G41" i="63"/>
  <c r="F41" i="63"/>
  <c r="E41" i="63"/>
  <c r="D41" i="63"/>
  <c r="C41" i="63"/>
  <c r="C40" i="63"/>
  <c r="C47" i="62"/>
  <c r="C46" i="62"/>
  <c r="C45" i="62"/>
  <c r="C44" i="62"/>
  <c r="C48" i="62" s="1"/>
  <c r="J43" i="62"/>
  <c r="I43" i="62"/>
  <c r="H43" i="62"/>
  <c r="G43" i="62"/>
  <c r="F43" i="62"/>
  <c r="E43" i="62"/>
  <c r="D43" i="62"/>
  <c r="C43" i="62"/>
  <c r="J42" i="62"/>
  <c r="I42" i="62"/>
  <c r="H42" i="62"/>
  <c r="G42" i="62"/>
  <c r="F42" i="62"/>
  <c r="E42" i="62"/>
  <c r="D42" i="62"/>
  <c r="C42" i="62"/>
  <c r="J41" i="62"/>
  <c r="I41" i="62"/>
  <c r="H41" i="62"/>
  <c r="G41" i="62"/>
  <c r="F41" i="62"/>
  <c r="E41" i="62"/>
  <c r="D41" i="62"/>
  <c r="C41" i="62"/>
  <c r="C40" i="62"/>
  <c r="C47" i="61"/>
  <c r="C46" i="61"/>
  <c r="C45" i="61"/>
  <c r="C44" i="61"/>
  <c r="J43" i="61"/>
  <c r="I43" i="61"/>
  <c r="H43" i="61"/>
  <c r="G43" i="61"/>
  <c r="F43" i="61"/>
  <c r="E43" i="61"/>
  <c r="D43" i="61"/>
  <c r="C43" i="61"/>
  <c r="J42" i="61"/>
  <c r="I42" i="61"/>
  <c r="H42" i="61"/>
  <c r="G42" i="61"/>
  <c r="F42" i="61"/>
  <c r="E42" i="61"/>
  <c r="D42" i="61"/>
  <c r="C42" i="61"/>
  <c r="J41" i="61"/>
  <c r="I41" i="61"/>
  <c r="H41" i="61"/>
  <c r="G41" i="61"/>
  <c r="F41" i="61"/>
  <c r="E41" i="61"/>
  <c r="D41" i="61"/>
  <c r="C41" i="61"/>
  <c r="C40" i="61"/>
  <c r="C47" i="60"/>
  <c r="C46" i="60"/>
  <c r="C45" i="60"/>
  <c r="C44" i="60"/>
  <c r="J43" i="60"/>
  <c r="I43" i="60"/>
  <c r="H43" i="60"/>
  <c r="G43" i="60"/>
  <c r="F43" i="60"/>
  <c r="E43" i="60"/>
  <c r="D43" i="60"/>
  <c r="C43" i="60"/>
  <c r="J42" i="60"/>
  <c r="I42" i="60"/>
  <c r="H42" i="60"/>
  <c r="G42" i="60"/>
  <c r="F42" i="60"/>
  <c r="E42" i="60"/>
  <c r="D42" i="60"/>
  <c r="C42" i="60"/>
  <c r="J41" i="60"/>
  <c r="I41" i="60"/>
  <c r="H41" i="60"/>
  <c r="G41" i="60"/>
  <c r="F41" i="60"/>
  <c r="E41" i="60"/>
  <c r="D41" i="60"/>
  <c r="C41" i="60"/>
  <c r="C40" i="60"/>
  <c r="C47" i="59"/>
  <c r="C46" i="59"/>
  <c r="C45" i="59"/>
  <c r="C44" i="59"/>
  <c r="J43" i="59"/>
  <c r="I43" i="59"/>
  <c r="H43" i="59"/>
  <c r="G43" i="59"/>
  <c r="F43" i="59"/>
  <c r="E43" i="59"/>
  <c r="D43" i="59"/>
  <c r="C43" i="59"/>
  <c r="J42" i="59"/>
  <c r="I42" i="59"/>
  <c r="H42" i="59"/>
  <c r="G42" i="59"/>
  <c r="F42" i="59"/>
  <c r="E42" i="59"/>
  <c r="D42" i="59"/>
  <c r="C42" i="59"/>
  <c r="J41" i="59"/>
  <c r="I41" i="59"/>
  <c r="H41" i="59"/>
  <c r="G41" i="59"/>
  <c r="F41" i="59"/>
  <c r="E41" i="59"/>
  <c r="D41" i="59"/>
  <c r="C41" i="59"/>
  <c r="C40" i="59"/>
  <c r="C47" i="58"/>
  <c r="C46" i="58"/>
  <c r="C45" i="58"/>
  <c r="C44" i="58"/>
  <c r="J43" i="58"/>
  <c r="I43" i="58"/>
  <c r="H43" i="58"/>
  <c r="G43" i="58"/>
  <c r="F43" i="58"/>
  <c r="E43" i="58"/>
  <c r="D43" i="58"/>
  <c r="C43" i="58"/>
  <c r="J42" i="58"/>
  <c r="I42" i="58"/>
  <c r="H42" i="58"/>
  <c r="G42" i="58"/>
  <c r="F42" i="58"/>
  <c r="E42" i="58"/>
  <c r="D42" i="58"/>
  <c r="C42" i="58"/>
  <c r="J41" i="58"/>
  <c r="I41" i="58"/>
  <c r="H41" i="58"/>
  <c r="G41" i="58"/>
  <c r="F41" i="58"/>
  <c r="E41" i="58"/>
  <c r="D41" i="58"/>
  <c r="C41" i="58"/>
  <c r="C40" i="58"/>
  <c r="C47" i="52"/>
  <c r="C46" i="52"/>
  <c r="C45" i="52"/>
  <c r="C44" i="52"/>
  <c r="C48" i="52" s="1"/>
  <c r="J43" i="52"/>
  <c r="I43" i="52"/>
  <c r="H43" i="52"/>
  <c r="G43" i="52"/>
  <c r="F43" i="52"/>
  <c r="E43" i="52"/>
  <c r="D43" i="52"/>
  <c r="C43" i="52"/>
  <c r="J42" i="52"/>
  <c r="I42" i="52"/>
  <c r="H42" i="52"/>
  <c r="G42" i="52"/>
  <c r="F42" i="52"/>
  <c r="E42" i="52"/>
  <c r="D42" i="52"/>
  <c r="C42" i="52"/>
  <c r="J41" i="52"/>
  <c r="I41" i="52"/>
  <c r="H41" i="52"/>
  <c r="G41" i="52"/>
  <c r="F41" i="52"/>
  <c r="E41" i="52"/>
  <c r="D41" i="52"/>
  <c r="C40" i="52"/>
  <c r="C48" i="61" l="1"/>
  <c r="C48" i="64"/>
  <c r="C48" i="59"/>
  <c r="C48" i="65"/>
  <c r="C48" i="58"/>
  <c r="J12" i="54"/>
  <c r="J13" i="54"/>
  <c r="J14" i="54"/>
  <c r="J15" i="54"/>
  <c r="J10" i="54"/>
  <c r="J16" i="54"/>
  <c r="J11" i="54"/>
  <c r="J17" i="54"/>
  <c r="C48" i="60"/>
  <c r="Q25" i="54" l="1"/>
  <c r="O25" i="54"/>
  <c r="Q24" i="54"/>
  <c r="O24" i="54"/>
  <c r="Q23" i="54"/>
  <c r="O23" i="54"/>
  <c r="I25" i="54"/>
  <c r="I24" i="54"/>
  <c r="I23" i="54"/>
  <c r="I22" i="54"/>
  <c r="H21" i="54"/>
  <c r="J21" i="54" s="1"/>
  <c r="H20" i="54"/>
  <c r="J20" i="54" s="1"/>
  <c r="H19" i="54"/>
  <c r="J19" i="54" s="1"/>
  <c r="H18" i="54"/>
  <c r="P43" i="60"/>
  <c r="O43" i="60"/>
  <c r="P42" i="60"/>
  <c r="O42" i="60"/>
  <c r="P41" i="60"/>
  <c r="O41" i="60"/>
  <c r="AB39" i="64"/>
  <c r="AB38" i="64"/>
  <c r="AB37" i="64"/>
  <c r="AB36" i="64"/>
  <c r="AB34" i="64"/>
  <c r="AB31" i="64"/>
  <c r="AB30" i="64"/>
  <c r="AB28" i="64"/>
  <c r="AB27" i="64"/>
  <c r="AB25" i="64"/>
  <c r="AB24" i="64"/>
  <c r="AB22" i="64"/>
  <c r="AB21" i="64"/>
  <c r="AB19" i="64"/>
  <c r="AB18" i="64"/>
  <c r="AB15" i="64"/>
  <c r="AB13" i="64"/>
  <c r="AB12" i="64"/>
  <c r="AB10" i="64"/>
  <c r="AB9" i="64"/>
  <c r="AB39" i="63"/>
  <c r="AB38" i="63"/>
  <c r="AB37" i="63"/>
  <c r="AB36" i="63"/>
  <c r="AB35" i="63"/>
  <c r="AB34" i="63"/>
  <c r="AB33" i="63"/>
  <c r="AB32" i="63"/>
  <c r="AB31" i="63"/>
  <c r="AB30" i="63"/>
  <c r="AB29" i="63"/>
  <c r="AB28" i="63"/>
  <c r="AB27" i="63"/>
  <c r="AB26" i="63"/>
  <c r="AB25" i="63"/>
  <c r="AB24" i="63"/>
  <c r="AB23" i="63"/>
  <c r="AB22" i="63"/>
  <c r="AB21" i="63"/>
  <c r="AB20" i="63"/>
  <c r="AB19" i="63"/>
  <c r="AB18" i="63"/>
  <c r="AB17" i="63"/>
  <c r="AB16" i="63"/>
  <c r="AB15" i="63"/>
  <c r="AB14" i="63"/>
  <c r="AB13" i="63"/>
  <c r="AB11" i="63"/>
  <c r="AB10" i="63"/>
  <c r="AB9" i="63"/>
  <c r="AB39" i="62"/>
  <c r="AB38" i="62"/>
  <c r="AB37" i="62"/>
  <c r="AB36" i="62"/>
  <c r="AB35" i="62"/>
  <c r="AB34" i="62"/>
  <c r="AB33" i="62"/>
  <c r="AB29" i="62"/>
  <c r="AB26" i="62"/>
  <c r="AB23" i="62"/>
  <c r="AB20" i="62"/>
  <c r="AB17" i="62"/>
  <c r="AB14" i="62"/>
  <c r="AB11" i="62"/>
  <c r="AB39" i="61"/>
  <c r="AB38" i="61"/>
  <c r="AB37" i="61"/>
  <c r="AB36" i="61"/>
  <c r="AB35" i="61"/>
  <c r="AB34" i="61"/>
  <c r="AB33" i="61"/>
  <c r="AB32" i="61"/>
  <c r="AB30" i="61"/>
  <c r="AB29" i="61"/>
  <c r="AB28" i="61"/>
  <c r="AB27" i="61"/>
  <c r="AB26" i="61"/>
  <c r="AB25" i="61"/>
  <c r="AB24" i="61"/>
  <c r="AB23" i="61"/>
  <c r="AB22" i="61"/>
  <c r="AB21" i="61"/>
  <c r="AB20" i="61"/>
  <c r="AB19" i="61"/>
  <c r="AB18" i="61"/>
  <c r="AB17" i="61"/>
  <c r="AB16" i="61"/>
  <c r="AB15" i="61"/>
  <c r="AB14" i="61"/>
  <c r="AB13" i="61"/>
  <c r="AB12" i="61"/>
  <c r="AB11" i="61"/>
  <c r="AB10" i="61"/>
  <c r="AB9" i="61"/>
  <c r="AB39" i="60"/>
  <c r="AB36" i="60"/>
  <c r="AB35" i="60"/>
  <c r="AB33" i="60"/>
  <c r="AB30" i="60"/>
  <c r="AB27" i="60"/>
  <c r="AB24" i="60"/>
  <c r="AB21" i="60"/>
  <c r="AB18" i="60"/>
  <c r="AB15" i="60"/>
  <c r="AB12" i="60"/>
  <c r="AB9" i="60"/>
  <c r="AB39" i="59"/>
  <c r="AB38" i="59"/>
  <c r="AB37" i="59"/>
  <c r="AB36" i="59"/>
  <c r="AB35" i="59"/>
  <c r="AB34" i="59"/>
  <c r="AB32" i="59"/>
  <c r="AB31" i="59"/>
  <c r="AB29" i="59"/>
  <c r="AB28" i="59"/>
  <c r="AB26" i="59"/>
  <c r="AB25" i="59"/>
  <c r="AB23" i="59"/>
  <c r="AB22" i="59"/>
  <c r="AB20" i="59"/>
  <c r="AB19" i="59"/>
  <c r="AB18" i="59"/>
  <c r="AB17" i="59"/>
  <c r="AB16" i="59"/>
  <c r="AB15" i="59"/>
  <c r="AB14" i="59"/>
  <c r="AB13" i="59"/>
  <c r="AB12" i="59"/>
  <c r="AB11" i="59"/>
  <c r="AB10" i="59"/>
  <c r="AB9" i="59"/>
  <c r="AB38" i="52"/>
  <c r="AB34" i="52"/>
  <c r="AB33" i="52"/>
  <c r="AB23" i="52"/>
  <c r="AB21" i="52"/>
  <c r="AB19" i="52"/>
  <c r="AB17" i="52"/>
  <c r="AB15" i="52"/>
  <c r="AB9" i="52"/>
  <c r="AB38" i="58"/>
  <c r="AB37" i="58"/>
  <c r="AB35" i="58"/>
  <c r="AB34" i="58"/>
  <c r="AB32" i="58"/>
  <c r="AB31" i="58"/>
  <c r="AB28" i="58"/>
  <c r="AB26" i="58"/>
  <c r="AB25" i="58"/>
  <c r="AB23" i="58"/>
  <c r="AB20" i="58"/>
  <c r="AB19" i="58"/>
  <c r="AB17" i="58"/>
  <c r="AB16" i="58"/>
  <c r="AB14" i="58"/>
  <c r="AB13" i="58"/>
  <c r="AB11" i="58"/>
  <c r="AB10" i="58"/>
  <c r="J18" i="54" l="1"/>
  <c r="AB33" i="64"/>
  <c r="AB38" i="60"/>
  <c r="AB14" i="60"/>
  <c r="AB17" i="60"/>
  <c r="AB20" i="60"/>
  <c r="AB23" i="60"/>
  <c r="AB29" i="60"/>
  <c r="AB32" i="60"/>
  <c r="AB21" i="59"/>
  <c r="AB24" i="59"/>
  <c r="AB27" i="59"/>
  <c r="AB30" i="59"/>
  <c r="AB33" i="59"/>
  <c r="AB9" i="58"/>
  <c r="AB12" i="58"/>
  <c r="AB15" i="58"/>
  <c r="AB18" i="58"/>
  <c r="AB21" i="58"/>
  <c r="AB24" i="58"/>
  <c r="AB27" i="58"/>
  <c r="AB30" i="58"/>
  <c r="AB33" i="58"/>
  <c r="AB36" i="58"/>
  <c r="AB39" i="58"/>
  <c r="AB18" i="52"/>
  <c r="AB39" i="52"/>
  <c r="AB37" i="52"/>
  <c r="AB20" i="52"/>
  <c r="AB31" i="52"/>
  <c r="AB29" i="52"/>
  <c r="AB32" i="52"/>
  <c r="AB10" i="52"/>
  <c r="AB13" i="52"/>
  <c r="AB16" i="52"/>
  <c r="AB27" i="52"/>
  <c r="AB30" i="52"/>
  <c r="AB35" i="52"/>
  <c r="AB11" i="52"/>
  <c r="AB22" i="52"/>
  <c r="AB25" i="52"/>
  <c r="AB28" i="52"/>
  <c r="AB14" i="52"/>
  <c r="AB26" i="52"/>
  <c r="AB12" i="52"/>
  <c r="AB24" i="52"/>
  <c r="AB36" i="52"/>
  <c r="H24" i="54"/>
  <c r="H22" i="54"/>
  <c r="H23" i="54"/>
  <c r="H25" i="54"/>
  <c r="AB16" i="64"/>
  <c r="AB11" i="64"/>
  <c r="AB14" i="64"/>
  <c r="AB17" i="64"/>
  <c r="AB20" i="64"/>
  <c r="AB23" i="64"/>
  <c r="AB26" i="64"/>
  <c r="AB29" i="64"/>
  <c r="AB32" i="64"/>
  <c r="AB35" i="64"/>
  <c r="AB12" i="63"/>
  <c r="AB10" i="62"/>
  <c r="AB13" i="62"/>
  <c r="AB16" i="62"/>
  <c r="AB19" i="62"/>
  <c r="AB22" i="62"/>
  <c r="AB25" i="62"/>
  <c r="AB28" i="62"/>
  <c r="AB31" i="62"/>
  <c r="AB32" i="62"/>
  <c r="AB9" i="62"/>
  <c r="AB12" i="62"/>
  <c r="AB15" i="62"/>
  <c r="AB18" i="62"/>
  <c r="AB21" i="62"/>
  <c r="AB24" i="62"/>
  <c r="AB27" i="62"/>
  <c r="AB30" i="62"/>
  <c r="AB31" i="61"/>
  <c r="AB26" i="60"/>
  <c r="AB11" i="60"/>
  <c r="AB10" i="60"/>
  <c r="AB13" i="60"/>
  <c r="AB16" i="60"/>
  <c r="AB19" i="60"/>
  <c r="AB22" i="60"/>
  <c r="AB25" i="60"/>
  <c r="AB28" i="60"/>
  <c r="AB31" i="60"/>
  <c r="AB34" i="60"/>
  <c r="AB37" i="60"/>
  <c r="AB29" i="58"/>
  <c r="AB22" i="58"/>
  <c r="J25" i="54" l="1"/>
  <c r="J23" i="54"/>
  <c r="J24" i="54"/>
  <c r="BQ43" i="68"/>
  <c r="BQ42" i="68"/>
  <c r="BQ41" i="68"/>
  <c r="BQ43" i="67"/>
  <c r="BQ42" i="67"/>
  <c r="BQ41" i="67"/>
  <c r="BQ43" i="66"/>
  <c r="BQ42" i="66"/>
  <c r="BQ41" i="66"/>
  <c r="BQ43" i="65"/>
  <c r="BQ42" i="65"/>
  <c r="BQ41" i="65"/>
  <c r="BQ43" i="64"/>
  <c r="BQ42" i="64"/>
  <c r="BQ41" i="64"/>
  <c r="BQ43" i="63"/>
  <c r="BQ42" i="63"/>
  <c r="BQ41" i="63"/>
  <c r="BQ43" i="62"/>
  <c r="BQ42" i="62"/>
  <c r="BQ41" i="62"/>
  <c r="BQ43" i="61"/>
  <c r="BQ42" i="61"/>
  <c r="BQ41" i="61"/>
  <c r="BQ43" i="60"/>
  <c r="BQ42" i="60"/>
  <c r="BQ41" i="60"/>
  <c r="BQ43" i="59"/>
  <c r="BQ42" i="59"/>
  <c r="BQ41" i="59"/>
  <c r="BQ43" i="58"/>
  <c r="BQ42" i="58"/>
  <c r="BQ41" i="58"/>
  <c r="BQ43" i="52" l="1"/>
  <c r="BQ42" i="52"/>
  <c r="BQ41" i="52"/>
  <c r="AW40" i="60" l="1"/>
  <c r="AX40" i="60"/>
  <c r="AY40" i="60"/>
  <c r="L41" i="60"/>
  <c r="M41" i="60"/>
  <c r="R41" i="60"/>
  <c r="S41" i="60"/>
  <c r="T41" i="60"/>
  <c r="U41" i="60"/>
  <c r="V41" i="60"/>
  <c r="W41" i="60"/>
  <c r="X41" i="60"/>
  <c r="Y41" i="60"/>
  <c r="Z41" i="60"/>
  <c r="AA41" i="60"/>
  <c r="AB41" i="60"/>
  <c r="AC41" i="60"/>
  <c r="AD41" i="60"/>
  <c r="AL41" i="60"/>
  <c r="B13" i="41" s="1"/>
  <c r="AM41" i="60"/>
  <c r="C13" i="41" s="1"/>
  <c r="AN41" i="60"/>
  <c r="AO41" i="60"/>
  <c r="AP41" i="60"/>
  <c r="H13" i="41" s="1"/>
  <c r="AQ41" i="60"/>
  <c r="E13" i="41" s="1"/>
  <c r="AR41" i="60"/>
  <c r="AS41" i="60"/>
  <c r="G13" i="41" s="1"/>
  <c r="AT41" i="60"/>
  <c r="J13" i="41" s="1"/>
  <c r="AU41" i="60"/>
  <c r="K13" i="41" s="1"/>
  <c r="AV41" i="60"/>
  <c r="I13" i="41" s="1"/>
  <c r="AW41" i="60"/>
  <c r="AX41" i="60"/>
  <c r="AY41" i="60"/>
  <c r="V13" i="41"/>
  <c r="AH13" i="41" s="1"/>
  <c r="AI13" i="41" s="1"/>
  <c r="L42" i="60"/>
  <c r="M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L43" i="60"/>
  <c r="M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S13" i="41"/>
  <c r="Q13" i="41"/>
  <c r="D23" i="41"/>
  <c r="P23" i="41"/>
  <c r="P22" i="41"/>
  <c r="N22" i="41"/>
  <c r="R23" i="41"/>
  <c r="R22" i="41"/>
  <c r="AG24" i="41" l="1"/>
  <c r="AG23" i="41"/>
  <c r="AG22" i="41"/>
  <c r="AG25" i="41"/>
  <c r="F13" i="41"/>
  <c r="AN13" i="41"/>
  <c r="AL25" i="41"/>
  <c r="AK25" i="41"/>
  <c r="AJ25" i="41"/>
  <c r="AL24" i="41"/>
  <c r="AK24" i="41"/>
  <c r="AJ24" i="41"/>
  <c r="AM23" i="41"/>
  <c r="AL23" i="41"/>
  <c r="AK23" i="41"/>
  <c r="AJ23" i="41"/>
  <c r="AM22" i="41"/>
  <c r="AA21" i="54" l="1"/>
  <c r="AA20" i="54"/>
  <c r="AA19" i="54"/>
  <c r="AA18" i="54"/>
  <c r="AA17" i="54"/>
  <c r="AA16" i="54"/>
  <c r="AA15" i="54"/>
  <c r="AA14" i="54"/>
  <c r="AA13" i="54"/>
  <c r="AA12" i="54"/>
  <c r="AA11" i="54"/>
  <c r="AA10" i="54"/>
  <c r="D25" i="54"/>
  <c r="C25" i="54"/>
  <c r="B25" i="54"/>
  <c r="D24" i="54"/>
  <c r="C24" i="54"/>
  <c r="B24" i="54"/>
  <c r="D23" i="54"/>
  <c r="C23" i="54"/>
  <c r="B23" i="54"/>
  <c r="D22" i="54"/>
  <c r="C22" i="54"/>
  <c r="B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AE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E39" i="59"/>
  <c r="AE38" i="59"/>
  <c r="AE37" i="59"/>
  <c r="AE36" i="59"/>
  <c r="AE35" i="59"/>
  <c r="AE34" i="59"/>
  <c r="AE33" i="59"/>
  <c r="AE32" i="59"/>
  <c r="AE31" i="59"/>
  <c r="AE30" i="59"/>
  <c r="AE29" i="59"/>
  <c r="AE28" i="59"/>
  <c r="AE27" i="59"/>
  <c r="AE26" i="59"/>
  <c r="AE25" i="59"/>
  <c r="AE24" i="59"/>
  <c r="AE23" i="59"/>
  <c r="AE22" i="59"/>
  <c r="AE21" i="59"/>
  <c r="AE20" i="59"/>
  <c r="AE19" i="59"/>
  <c r="AE18" i="59"/>
  <c r="AE17" i="59"/>
  <c r="AE16" i="59"/>
  <c r="AE15" i="59"/>
  <c r="AE14" i="59"/>
  <c r="AE13" i="59"/>
  <c r="AE12" i="59"/>
  <c r="AE11" i="59"/>
  <c r="AE10" i="59"/>
  <c r="AE9" i="59"/>
  <c r="AE39" i="58"/>
  <c r="AE38" i="58"/>
  <c r="AE37" i="58"/>
  <c r="AE36" i="58"/>
  <c r="AE35" i="58"/>
  <c r="AE34" i="58"/>
  <c r="AE33" i="58"/>
  <c r="AE32" i="58"/>
  <c r="AE31" i="58"/>
  <c r="AE30" i="58"/>
  <c r="AE29" i="58"/>
  <c r="AE28" i="58"/>
  <c r="AE27" i="58"/>
  <c r="AE26" i="58"/>
  <c r="AE25" i="58"/>
  <c r="AE24" i="58"/>
  <c r="AE23" i="58"/>
  <c r="AE22" i="58"/>
  <c r="AE21" i="58"/>
  <c r="AE20" i="58"/>
  <c r="AE19" i="58"/>
  <c r="AE18" i="58"/>
  <c r="AE17" i="58"/>
  <c r="AE16" i="58"/>
  <c r="AE15" i="58"/>
  <c r="AE14" i="58"/>
  <c r="AE13" i="58"/>
  <c r="AE12" i="58"/>
  <c r="AE11" i="58"/>
  <c r="AE10" i="58"/>
  <c r="AE9" i="58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AE9" i="52"/>
  <c r="Q39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9" i="52"/>
  <c r="N38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2" i="52"/>
  <c r="N11" i="52"/>
  <c r="N10" i="52"/>
  <c r="N9" i="52"/>
  <c r="K39" i="52"/>
  <c r="K38" i="52"/>
  <c r="K37" i="52"/>
  <c r="K36" i="52"/>
  <c r="K35" i="52"/>
  <c r="K34" i="52"/>
  <c r="K33" i="52"/>
  <c r="K32" i="52"/>
  <c r="K31" i="52"/>
  <c r="K30" i="52"/>
  <c r="K29" i="52"/>
  <c r="K28" i="52"/>
  <c r="K27" i="52"/>
  <c r="K26" i="52"/>
  <c r="K25" i="52"/>
  <c r="K24" i="52"/>
  <c r="K23" i="52"/>
  <c r="K22" i="52"/>
  <c r="K21" i="52"/>
  <c r="K20" i="52"/>
  <c r="K19" i="52"/>
  <c r="K18" i="52"/>
  <c r="K17" i="52"/>
  <c r="K16" i="52"/>
  <c r="K15" i="52"/>
  <c r="K14" i="52"/>
  <c r="K13" i="52"/>
  <c r="K12" i="52"/>
  <c r="K11" i="52"/>
  <c r="K10" i="52"/>
  <c r="K9" i="52"/>
  <c r="Q39" i="58"/>
  <c r="Q38" i="58"/>
  <c r="Q37" i="58"/>
  <c r="Q36" i="58"/>
  <c r="Q35" i="58"/>
  <c r="Q34" i="58"/>
  <c r="Q33" i="58"/>
  <c r="Q32" i="58"/>
  <c r="Q31" i="58"/>
  <c r="Q30" i="58"/>
  <c r="Q29" i="58"/>
  <c r="Q28" i="58"/>
  <c r="Q27" i="58"/>
  <c r="Q26" i="58"/>
  <c r="Q25" i="58"/>
  <c r="Q24" i="58"/>
  <c r="Q23" i="58"/>
  <c r="Q22" i="58"/>
  <c r="Q21" i="58"/>
  <c r="Q20" i="58"/>
  <c r="Q19" i="58"/>
  <c r="Q18" i="58"/>
  <c r="Q17" i="58"/>
  <c r="Q16" i="58"/>
  <c r="Q15" i="58"/>
  <c r="Q14" i="58"/>
  <c r="Q13" i="58"/>
  <c r="Q12" i="58"/>
  <c r="Q11" i="58"/>
  <c r="Q10" i="58"/>
  <c r="Q9" i="58"/>
  <c r="N39" i="58"/>
  <c r="N38" i="58"/>
  <c r="N37" i="58"/>
  <c r="N36" i="58"/>
  <c r="N35" i="58"/>
  <c r="N34" i="58"/>
  <c r="N33" i="58"/>
  <c r="N32" i="58"/>
  <c r="N31" i="58"/>
  <c r="N30" i="58"/>
  <c r="N29" i="58"/>
  <c r="N28" i="58"/>
  <c r="N27" i="58"/>
  <c r="N26" i="58"/>
  <c r="N25" i="58"/>
  <c r="N24" i="58"/>
  <c r="N23" i="58"/>
  <c r="N22" i="58"/>
  <c r="N21" i="58"/>
  <c r="N20" i="58"/>
  <c r="N19" i="58"/>
  <c r="N18" i="58"/>
  <c r="N17" i="58"/>
  <c r="N16" i="58"/>
  <c r="N15" i="58"/>
  <c r="N14" i="58"/>
  <c r="N13" i="58"/>
  <c r="N12" i="58"/>
  <c r="N11" i="58"/>
  <c r="N10" i="58"/>
  <c r="N9" i="58"/>
  <c r="K39" i="58"/>
  <c r="K38" i="58"/>
  <c r="K37" i="58"/>
  <c r="K36" i="58"/>
  <c r="K35" i="58"/>
  <c r="K34" i="58"/>
  <c r="K33" i="58"/>
  <c r="K32" i="58"/>
  <c r="K31" i="58"/>
  <c r="K30" i="58"/>
  <c r="K29" i="58"/>
  <c r="K28" i="58"/>
  <c r="K27" i="58"/>
  <c r="K26" i="58"/>
  <c r="K25" i="58"/>
  <c r="K24" i="58"/>
  <c r="K23" i="58"/>
  <c r="K22" i="58"/>
  <c r="K21" i="58"/>
  <c r="K20" i="58"/>
  <c r="K19" i="58"/>
  <c r="K18" i="58"/>
  <c r="K17" i="58"/>
  <c r="K16" i="58"/>
  <c r="K15" i="58"/>
  <c r="K14" i="58"/>
  <c r="K13" i="58"/>
  <c r="K12" i="58"/>
  <c r="K11" i="58"/>
  <c r="K10" i="58"/>
  <c r="K9" i="58"/>
  <c r="Q39" i="59"/>
  <c r="Q38" i="59"/>
  <c r="Q37" i="59"/>
  <c r="Q36" i="59"/>
  <c r="Q35" i="59"/>
  <c r="Q34" i="59"/>
  <c r="Q33" i="59"/>
  <c r="Q32" i="59"/>
  <c r="Q31" i="59"/>
  <c r="Q30" i="59"/>
  <c r="Q29" i="59"/>
  <c r="Q28" i="59"/>
  <c r="Q27" i="59"/>
  <c r="Q26" i="59"/>
  <c r="Q25" i="59"/>
  <c r="Q24" i="59"/>
  <c r="Q23" i="59"/>
  <c r="Q22" i="59"/>
  <c r="Q21" i="59"/>
  <c r="Q20" i="59"/>
  <c r="Q19" i="59"/>
  <c r="Q18" i="59"/>
  <c r="Q17" i="59"/>
  <c r="Q16" i="59"/>
  <c r="Q15" i="59"/>
  <c r="Q14" i="59"/>
  <c r="Q13" i="59"/>
  <c r="Q12" i="59"/>
  <c r="Q11" i="59"/>
  <c r="Q10" i="59"/>
  <c r="Q9" i="59"/>
  <c r="N39" i="59"/>
  <c r="N38" i="59"/>
  <c r="N37" i="59"/>
  <c r="N36" i="59"/>
  <c r="N35" i="59"/>
  <c r="N34" i="59"/>
  <c r="N33" i="59"/>
  <c r="N32" i="59"/>
  <c r="N31" i="59"/>
  <c r="N30" i="59"/>
  <c r="N29" i="59"/>
  <c r="N28" i="59"/>
  <c r="N27" i="59"/>
  <c r="N26" i="59"/>
  <c r="N25" i="59"/>
  <c r="N24" i="59"/>
  <c r="N23" i="59"/>
  <c r="N22" i="59"/>
  <c r="N21" i="59"/>
  <c r="N20" i="59"/>
  <c r="N19" i="59"/>
  <c r="N18" i="59"/>
  <c r="N17" i="59"/>
  <c r="N16" i="59"/>
  <c r="N15" i="59"/>
  <c r="N14" i="59"/>
  <c r="N13" i="59"/>
  <c r="N12" i="59"/>
  <c r="N11" i="59"/>
  <c r="N10" i="59"/>
  <c r="N9" i="59"/>
  <c r="K39" i="59"/>
  <c r="K38" i="59"/>
  <c r="K37" i="59"/>
  <c r="K36" i="59"/>
  <c r="K35" i="59"/>
  <c r="K34" i="59"/>
  <c r="K33" i="59"/>
  <c r="K32" i="59"/>
  <c r="K31" i="59"/>
  <c r="K30" i="59"/>
  <c r="K29" i="59"/>
  <c r="K28" i="59"/>
  <c r="K27" i="59"/>
  <c r="K26" i="59"/>
  <c r="K25" i="59"/>
  <c r="K24" i="59"/>
  <c r="K23" i="59"/>
  <c r="K22" i="59"/>
  <c r="K21" i="59"/>
  <c r="K20" i="59"/>
  <c r="K19" i="59"/>
  <c r="K18" i="59"/>
  <c r="K17" i="59"/>
  <c r="K16" i="59"/>
  <c r="K15" i="59"/>
  <c r="K14" i="59"/>
  <c r="K13" i="59"/>
  <c r="K12" i="59"/>
  <c r="K11" i="59"/>
  <c r="K10" i="59"/>
  <c r="K9" i="59"/>
  <c r="Q39" i="60"/>
  <c r="Q38" i="60"/>
  <c r="Q37" i="60"/>
  <c r="Q36" i="60"/>
  <c r="Q35" i="60"/>
  <c r="Q34" i="60"/>
  <c r="Q33" i="60"/>
  <c r="Q32" i="60"/>
  <c r="Q31" i="60"/>
  <c r="Q30" i="60"/>
  <c r="Q29" i="60"/>
  <c r="Q28" i="60"/>
  <c r="Q27" i="60"/>
  <c r="Q26" i="60"/>
  <c r="Q25" i="60"/>
  <c r="Q24" i="60"/>
  <c r="Q23" i="60"/>
  <c r="Q22" i="60"/>
  <c r="Q21" i="60"/>
  <c r="Q20" i="60"/>
  <c r="Q19" i="60"/>
  <c r="Q18" i="60"/>
  <c r="Q17" i="60"/>
  <c r="Q16" i="60"/>
  <c r="Q15" i="60"/>
  <c r="Q14" i="60"/>
  <c r="Q13" i="60"/>
  <c r="Q12" i="60"/>
  <c r="Q11" i="60"/>
  <c r="Q10" i="60"/>
  <c r="Q9" i="60"/>
  <c r="N39" i="60"/>
  <c r="N38" i="60"/>
  <c r="N37" i="60"/>
  <c r="N36" i="60"/>
  <c r="N35" i="60"/>
  <c r="N34" i="60"/>
  <c r="N33" i="60"/>
  <c r="N32" i="60"/>
  <c r="N31" i="60"/>
  <c r="N30" i="60"/>
  <c r="N29" i="60"/>
  <c r="N28" i="60"/>
  <c r="N27" i="60"/>
  <c r="N26" i="60"/>
  <c r="N25" i="60"/>
  <c r="N24" i="60"/>
  <c r="N23" i="60"/>
  <c r="N22" i="60"/>
  <c r="N21" i="60"/>
  <c r="N20" i="60"/>
  <c r="N19" i="60"/>
  <c r="N18" i="60"/>
  <c r="N17" i="60"/>
  <c r="N16" i="60"/>
  <c r="N15" i="60"/>
  <c r="N14" i="60"/>
  <c r="N13" i="60"/>
  <c r="N12" i="60"/>
  <c r="N11" i="60"/>
  <c r="N10" i="60"/>
  <c r="N9" i="60"/>
  <c r="K39" i="60"/>
  <c r="K38" i="60"/>
  <c r="K37" i="60"/>
  <c r="K36" i="60"/>
  <c r="K35" i="60"/>
  <c r="K34" i="60"/>
  <c r="K33" i="60"/>
  <c r="K32" i="60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B41" i="68"/>
  <c r="V21" i="41" s="1"/>
  <c r="AY41" i="68"/>
  <c r="AX41" i="68"/>
  <c r="AW41" i="68"/>
  <c r="AV41" i="68"/>
  <c r="AU41" i="68"/>
  <c r="AT41" i="68"/>
  <c r="AS41" i="68"/>
  <c r="AR41" i="68"/>
  <c r="F21" i="41" s="1"/>
  <c r="AQ41" i="68"/>
  <c r="E21" i="41" s="1"/>
  <c r="AP41" i="68"/>
  <c r="AO41" i="68"/>
  <c r="AN41" i="68"/>
  <c r="AM41" i="68"/>
  <c r="C21" i="41" s="1"/>
  <c r="AL41" i="68"/>
  <c r="B21" i="41" s="1"/>
  <c r="AD41" i="68"/>
  <c r="AC41" i="68"/>
  <c r="Y41" i="68"/>
  <c r="X41" i="68"/>
  <c r="W41" i="68"/>
  <c r="V41" i="68"/>
  <c r="U41" i="68"/>
  <c r="T41" i="68"/>
  <c r="S41" i="68"/>
  <c r="R41" i="68"/>
  <c r="P41" i="68"/>
  <c r="O41" i="68"/>
  <c r="M41" i="68"/>
  <c r="L41" i="68"/>
  <c r="J41" i="68"/>
  <c r="I41" i="68"/>
  <c r="H41" i="68"/>
  <c r="G41" i="68"/>
  <c r="F41" i="68"/>
  <c r="E41" i="68"/>
  <c r="D41" i="68"/>
  <c r="C41" i="68"/>
  <c r="BB40" i="68"/>
  <c r="AY40" i="68"/>
  <c r="AX40" i="68"/>
  <c r="S21" i="41" s="1"/>
  <c r="AW40" i="68"/>
  <c r="Q21" i="41" s="1"/>
  <c r="C40" i="68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V20" i="41"/>
  <c r="AH20" i="41" s="1"/>
  <c r="AI20" i="41" s="1"/>
  <c r="AY41" i="67"/>
  <c r="AX41" i="67"/>
  <c r="AW41" i="67"/>
  <c r="AV41" i="67"/>
  <c r="AU41" i="67"/>
  <c r="K20" i="41" s="1"/>
  <c r="AT41" i="67"/>
  <c r="AS41" i="67"/>
  <c r="AR41" i="67"/>
  <c r="AQ41" i="67"/>
  <c r="E20" i="41" s="1"/>
  <c r="AP41" i="67"/>
  <c r="AO41" i="67"/>
  <c r="AN41" i="67"/>
  <c r="AM41" i="67"/>
  <c r="C20" i="41" s="1"/>
  <c r="AL41" i="67"/>
  <c r="AD41" i="67"/>
  <c r="AC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B40" i="67"/>
  <c r="AY40" i="67"/>
  <c r="AX40" i="67"/>
  <c r="S20" i="41" s="1"/>
  <c r="AW40" i="67"/>
  <c r="Q20" i="41" s="1"/>
  <c r="C40" i="67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AY41" i="66"/>
  <c r="AX41" i="66"/>
  <c r="AW41" i="66"/>
  <c r="AV41" i="66"/>
  <c r="I19" i="41" s="1"/>
  <c r="AU41" i="66"/>
  <c r="K19" i="41" s="1"/>
  <c r="AT41" i="66"/>
  <c r="J19" i="41" s="1"/>
  <c r="AS41" i="66"/>
  <c r="G19" i="41" s="1"/>
  <c r="AR41" i="66"/>
  <c r="AQ41" i="66"/>
  <c r="E19" i="41" s="1"/>
  <c r="AP41" i="66"/>
  <c r="H19" i="41" s="1"/>
  <c r="AO41" i="66"/>
  <c r="AN41" i="66"/>
  <c r="AM41" i="66"/>
  <c r="C19" i="41" s="1"/>
  <c r="AL41" i="66"/>
  <c r="B19" i="41" s="1"/>
  <c r="AD41" i="66"/>
  <c r="AC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B40" i="66"/>
  <c r="AY40" i="66"/>
  <c r="AX40" i="66"/>
  <c r="S19" i="41" s="1"/>
  <c r="AW40" i="66"/>
  <c r="Q19" i="41" s="1"/>
  <c r="C40" i="66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V18" i="41"/>
  <c r="AY41" i="65"/>
  <c r="AX41" i="65"/>
  <c r="AW41" i="65"/>
  <c r="AV41" i="65"/>
  <c r="I18" i="41" s="1"/>
  <c r="AU41" i="65"/>
  <c r="K18" i="41" s="1"/>
  <c r="AT41" i="65"/>
  <c r="J18" i="41" s="1"/>
  <c r="AS41" i="65"/>
  <c r="G18" i="41" s="1"/>
  <c r="AR41" i="65"/>
  <c r="AQ41" i="65"/>
  <c r="E18" i="41" s="1"/>
  <c r="AP41" i="65"/>
  <c r="H18" i="41" s="1"/>
  <c r="AO41" i="65"/>
  <c r="AN41" i="65"/>
  <c r="AM41" i="65"/>
  <c r="C18" i="41" s="1"/>
  <c r="AL41" i="65"/>
  <c r="B18" i="41" s="1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AY40" i="65"/>
  <c r="AX40" i="65"/>
  <c r="S18" i="41" s="1"/>
  <c r="AW40" i="65"/>
  <c r="Q18" i="41" s="1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V17" i="41"/>
  <c r="AH17" i="41" s="1"/>
  <c r="AI17" i="41" s="1"/>
  <c r="AY41" i="64"/>
  <c r="AX41" i="64"/>
  <c r="AW41" i="64"/>
  <c r="AV41" i="64"/>
  <c r="I17" i="41" s="1"/>
  <c r="AU41" i="64"/>
  <c r="K17" i="41" s="1"/>
  <c r="AT41" i="64"/>
  <c r="J17" i="41" s="1"/>
  <c r="AS41" i="64"/>
  <c r="G17" i="41" s="1"/>
  <c r="AR41" i="64"/>
  <c r="AQ41" i="64"/>
  <c r="E17" i="41" s="1"/>
  <c r="AP41" i="64"/>
  <c r="H17" i="41" s="1"/>
  <c r="AO41" i="64"/>
  <c r="AN41" i="64"/>
  <c r="AM41" i="64"/>
  <c r="C17" i="41" s="1"/>
  <c r="AL41" i="64"/>
  <c r="B17" i="41" s="1"/>
  <c r="AD41" i="64"/>
  <c r="AC41" i="64"/>
  <c r="AB41" i="64"/>
  <c r="AA41" i="64"/>
  <c r="Z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AY40" i="64"/>
  <c r="AX40" i="64"/>
  <c r="S17" i="41" s="1"/>
  <c r="AW40" i="64"/>
  <c r="Q17" i="41" s="1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V16" i="41"/>
  <c r="AH16" i="41" s="1"/>
  <c r="AI16" i="41" s="1"/>
  <c r="AY41" i="63"/>
  <c r="AX41" i="63"/>
  <c r="AW41" i="63"/>
  <c r="AV41" i="63"/>
  <c r="I16" i="41" s="1"/>
  <c r="AU41" i="63"/>
  <c r="K16" i="41" s="1"/>
  <c r="AT41" i="63"/>
  <c r="J16" i="41" s="1"/>
  <c r="AS41" i="63"/>
  <c r="G16" i="41" s="1"/>
  <c r="AR41" i="63"/>
  <c r="AQ41" i="63"/>
  <c r="AP41" i="63"/>
  <c r="H16" i="41" s="1"/>
  <c r="AO41" i="63"/>
  <c r="AN41" i="63"/>
  <c r="AM41" i="63"/>
  <c r="C16" i="41" s="1"/>
  <c r="AL41" i="63"/>
  <c r="B16" i="41" s="1"/>
  <c r="AD41" i="63"/>
  <c r="AC41" i="63"/>
  <c r="AB41" i="63"/>
  <c r="AA41" i="63"/>
  <c r="Z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AY40" i="63"/>
  <c r="AX40" i="63"/>
  <c r="S16" i="41" s="1"/>
  <c r="AW40" i="63"/>
  <c r="Q16" i="41" s="1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V15" i="41"/>
  <c r="AY41" i="62"/>
  <c r="AX41" i="62"/>
  <c r="AW41" i="62"/>
  <c r="AV41" i="62"/>
  <c r="I15" i="41" s="1"/>
  <c r="AU41" i="62"/>
  <c r="K15" i="41" s="1"/>
  <c r="AT41" i="62"/>
  <c r="J15" i="41" s="1"/>
  <c r="AS41" i="62"/>
  <c r="G15" i="41" s="1"/>
  <c r="AR41" i="62"/>
  <c r="AQ41" i="62"/>
  <c r="AP41" i="62"/>
  <c r="H15" i="41" s="1"/>
  <c r="AO41" i="62"/>
  <c r="AN41" i="62"/>
  <c r="AM41" i="62"/>
  <c r="C15" i="41" s="1"/>
  <c r="AL41" i="62"/>
  <c r="B15" i="41" s="1"/>
  <c r="AC41" i="62"/>
  <c r="AB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AY40" i="62"/>
  <c r="AX40" i="62"/>
  <c r="S15" i="41" s="1"/>
  <c r="AW40" i="62"/>
  <c r="Q15" i="41" s="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V14" i="41"/>
  <c r="AY41" i="61"/>
  <c r="AX41" i="61"/>
  <c r="AW41" i="61"/>
  <c r="AV41" i="61"/>
  <c r="I14" i="41" s="1"/>
  <c r="AU41" i="61"/>
  <c r="K14" i="41" s="1"/>
  <c r="AT41" i="61"/>
  <c r="J14" i="41" s="1"/>
  <c r="AS41" i="61"/>
  <c r="G14" i="41" s="1"/>
  <c r="AR41" i="61"/>
  <c r="AQ41" i="61"/>
  <c r="AP41" i="61"/>
  <c r="H14" i="41" s="1"/>
  <c r="AO41" i="61"/>
  <c r="AN41" i="61"/>
  <c r="AM41" i="61"/>
  <c r="C14" i="41" s="1"/>
  <c r="AL41" i="61"/>
  <c r="B14" i="41" s="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AY40" i="61"/>
  <c r="AX40" i="61"/>
  <c r="S14" i="41" s="1"/>
  <c r="AW40" i="61"/>
  <c r="Q14" i="41" s="1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Y43" i="58"/>
  <c r="X43" i="58"/>
  <c r="W43" i="58"/>
  <c r="V43" i="58"/>
  <c r="U43" i="58"/>
  <c r="T43" i="58"/>
  <c r="S43" i="58"/>
  <c r="R43" i="58"/>
  <c r="P43" i="58"/>
  <c r="O43" i="58"/>
  <c r="M43" i="58"/>
  <c r="L43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Y42" i="58"/>
  <c r="X42" i="58"/>
  <c r="W42" i="58"/>
  <c r="V42" i="58"/>
  <c r="U42" i="58"/>
  <c r="T42" i="58"/>
  <c r="S42" i="58"/>
  <c r="R42" i="58"/>
  <c r="P42" i="58"/>
  <c r="O42" i="58"/>
  <c r="M42" i="58"/>
  <c r="L42" i="58"/>
  <c r="V11" i="41"/>
  <c r="AY41" i="58"/>
  <c r="AX41" i="58"/>
  <c r="AW41" i="58"/>
  <c r="AV41" i="58"/>
  <c r="I11" i="41" s="1"/>
  <c r="AU41" i="58"/>
  <c r="K11" i="41" s="1"/>
  <c r="AT41" i="58"/>
  <c r="J11" i="41" s="1"/>
  <c r="AS41" i="58"/>
  <c r="G11" i="41" s="1"/>
  <c r="AR41" i="58"/>
  <c r="AQ41" i="58"/>
  <c r="AP41" i="58"/>
  <c r="H11" i="41" s="1"/>
  <c r="AO41" i="58"/>
  <c r="AN41" i="58"/>
  <c r="AM41" i="58"/>
  <c r="C11" i="41" s="1"/>
  <c r="AL41" i="58"/>
  <c r="B11" i="41" s="1"/>
  <c r="AD41" i="58"/>
  <c r="AC41" i="58"/>
  <c r="Y41" i="58"/>
  <c r="X41" i="58"/>
  <c r="W41" i="58"/>
  <c r="V41" i="58"/>
  <c r="U41" i="58"/>
  <c r="T41" i="58"/>
  <c r="S41" i="58"/>
  <c r="R41" i="58"/>
  <c r="P41" i="58"/>
  <c r="O41" i="58"/>
  <c r="M41" i="58"/>
  <c r="L41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V10" i="41"/>
  <c r="AY41" i="52"/>
  <c r="AX41" i="52"/>
  <c r="AW41" i="52"/>
  <c r="AV41" i="52"/>
  <c r="I10" i="41" s="1"/>
  <c r="AU41" i="52"/>
  <c r="K10" i="41" s="1"/>
  <c r="AT41" i="52"/>
  <c r="J10" i="41" s="1"/>
  <c r="AS41" i="52"/>
  <c r="G10" i="41" s="1"/>
  <c r="AR41" i="52"/>
  <c r="AQ41" i="52"/>
  <c r="AP41" i="52"/>
  <c r="H10" i="41" s="1"/>
  <c r="AO41" i="52"/>
  <c r="AN41" i="52"/>
  <c r="AM41" i="52"/>
  <c r="C10" i="41" s="1"/>
  <c r="AL41" i="52"/>
  <c r="B10" i="41" s="1"/>
  <c r="AD41" i="52"/>
  <c r="AC41" i="52"/>
  <c r="AB41" i="52"/>
  <c r="W10" i="40" s="1"/>
  <c r="AA41" i="52"/>
  <c r="Z41" i="52"/>
  <c r="Y41" i="52"/>
  <c r="X41" i="52"/>
  <c r="W41" i="52"/>
  <c r="V41" i="52"/>
  <c r="U41" i="52"/>
  <c r="T41" i="52"/>
  <c r="S41" i="52"/>
  <c r="R41" i="52"/>
  <c r="P41" i="52"/>
  <c r="O41" i="52"/>
  <c r="M41" i="52"/>
  <c r="L41" i="52"/>
  <c r="D10" i="40"/>
  <c r="AY40" i="52"/>
  <c r="AX40" i="52"/>
  <c r="S10" i="41" s="1"/>
  <c r="AW40" i="52"/>
  <c r="Q10" i="41" s="1"/>
  <c r="F20" i="41" l="1"/>
  <c r="AN20" i="41"/>
  <c r="AN19" i="41"/>
  <c r="F19" i="41"/>
  <c r="F18" i="41"/>
  <c r="AN18" i="41"/>
  <c r="F17" i="41"/>
  <c r="AN17" i="41"/>
  <c r="E16" i="41"/>
  <c r="F16" i="41"/>
  <c r="AN16" i="41"/>
  <c r="E15" i="41"/>
  <c r="F15" i="41"/>
  <c r="AN15" i="41"/>
  <c r="E14" i="41"/>
  <c r="F14" i="41"/>
  <c r="AN14" i="41"/>
  <c r="K42" i="58"/>
  <c r="N42" i="58"/>
  <c r="F11" i="41"/>
  <c r="AN11" i="41"/>
  <c r="E11" i="41"/>
  <c r="N41" i="58"/>
  <c r="N43" i="58"/>
  <c r="K41" i="58"/>
  <c r="K43" i="58"/>
  <c r="F10" i="41"/>
  <c r="AN10" i="41"/>
  <c r="E10" i="41"/>
  <c r="M23" i="54"/>
  <c r="M24" i="54"/>
  <c r="AA24" i="54"/>
  <c r="AA22" i="54"/>
  <c r="AE41" i="60"/>
  <c r="AE42" i="60"/>
  <c r="AE43" i="60"/>
  <c r="Q43" i="60"/>
  <c r="Q41" i="60"/>
  <c r="Q42" i="60"/>
  <c r="N43" i="60"/>
  <c r="N42" i="60"/>
  <c r="N41" i="60"/>
  <c r="K41" i="60"/>
  <c r="K42" i="60"/>
  <c r="K43" i="60"/>
  <c r="AE43" i="58"/>
  <c r="Q43" i="58"/>
  <c r="Q42" i="58"/>
  <c r="AE41" i="52"/>
  <c r="AE43" i="52"/>
  <c r="Q42" i="52"/>
  <c r="N43" i="52"/>
  <c r="K43" i="52"/>
  <c r="K42" i="52"/>
  <c r="K41" i="52"/>
  <c r="AA23" i="54"/>
  <c r="AA25" i="54"/>
  <c r="M22" i="54"/>
  <c r="M25" i="54"/>
  <c r="AE42" i="58"/>
  <c r="AE41" i="58"/>
  <c r="AE42" i="52"/>
  <c r="Q43" i="52"/>
  <c r="Q41" i="52"/>
  <c r="N41" i="52"/>
  <c r="N42" i="52"/>
  <c r="Q41" i="58"/>
  <c r="V12" i="41"/>
  <c r="AH12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2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I12" i="41" s="1"/>
  <c r="I24" i="41" s="1"/>
  <c r="AU41" i="59"/>
  <c r="K12" i="41" s="1"/>
  <c r="K25" i="41" s="1"/>
  <c r="AT41" i="59"/>
  <c r="J12" i="41" s="1"/>
  <c r="J24" i="41" s="1"/>
  <c r="AS41" i="59"/>
  <c r="G12" i="41" s="1"/>
  <c r="G25" i="41" s="1"/>
  <c r="AR41" i="59"/>
  <c r="AQ41" i="59"/>
  <c r="AP41" i="59"/>
  <c r="H12" i="41" s="1"/>
  <c r="H25" i="41" s="1"/>
  <c r="AO41" i="59"/>
  <c r="AN41" i="59"/>
  <c r="AM41" i="59"/>
  <c r="C12" i="41" s="1"/>
  <c r="C24" i="41" s="1"/>
  <c r="AL41" i="59"/>
  <c r="B12" i="41" s="1"/>
  <c r="B23" i="41" s="1"/>
  <c r="AI12" i="41" l="1"/>
  <c r="AH25" i="41"/>
  <c r="AH24" i="41"/>
  <c r="I23" i="41"/>
  <c r="B25" i="41"/>
  <c r="B24" i="41"/>
  <c r="C23" i="41"/>
  <c r="C25" i="41"/>
  <c r="H24" i="41"/>
  <c r="J25" i="41"/>
  <c r="K23" i="41"/>
  <c r="I25" i="41"/>
  <c r="K24" i="41"/>
  <c r="E12" i="41"/>
  <c r="E24" i="41" s="1"/>
  <c r="G23" i="41"/>
  <c r="F12" i="41"/>
  <c r="F23" i="41" s="1"/>
  <c r="AN12" i="41"/>
  <c r="H23" i="41"/>
  <c r="J23" i="41"/>
  <c r="G24" i="41"/>
  <c r="E25" i="41"/>
  <c r="S23" i="41"/>
  <c r="Q24" i="41"/>
  <c r="S24" i="41"/>
  <c r="Q23" i="41"/>
  <c r="E23" i="41"/>
  <c r="S25" i="41"/>
  <c r="V24" i="41"/>
  <c r="Q25" i="41"/>
  <c r="V23" i="41"/>
  <c r="V25" i="41"/>
  <c r="AI25" i="41" l="1"/>
  <c r="AI23" i="41"/>
  <c r="AI24" i="41"/>
  <c r="AI22" i="41"/>
  <c r="AH23" i="41" s="1"/>
  <c r="F24" i="41"/>
  <c r="F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AE41" i="59"/>
  <c r="AD41" i="59"/>
  <c r="AC41" i="59"/>
  <c r="AB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Y21" i="40" l="1"/>
  <c r="X21" i="40"/>
  <c r="T21" i="40"/>
  <c r="S21" i="40"/>
  <c r="R21" i="40"/>
  <c r="Q21" i="40"/>
  <c r="P21" i="40"/>
  <c r="O21" i="40"/>
  <c r="N21" i="40"/>
  <c r="M21" i="40"/>
  <c r="K21" i="40"/>
  <c r="J21" i="40"/>
  <c r="E21" i="40"/>
  <c r="D21" i="40"/>
  <c r="C21" i="40"/>
  <c r="B21" i="40"/>
  <c r="N21" i="54" s="1"/>
  <c r="Y20" i="40"/>
  <c r="X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B20" i="40"/>
  <c r="N20" i="54" s="1"/>
  <c r="Y19" i="40"/>
  <c r="X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N18" i="54" s="1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N17" i="54" s="1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N16" i="54" s="1"/>
  <c r="X15" i="40"/>
  <c r="W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N15" i="54" s="1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N14" i="54" s="1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N13" i="54" s="1"/>
  <c r="AE39" i="61" l="1"/>
  <c r="Q39" i="61"/>
  <c r="N39" i="61"/>
  <c r="K39" i="61"/>
  <c r="AE38" i="61"/>
  <c r="Q38" i="61"/>
  <c r="N38" i="61"/>
  <c r="K38" i="61"/>
  <c r="AE37" i="61"/>
  <c r="Q37" i="61"/>
  <c r="N37" i="61"/>
  <c r="K37" i="61"/>
  <c r="AE36" i="61"/>
  <c r="Q36" i="61"/>
  <c r="N36" i="61"/>
  <c r="K36" i="61"/>
  <c r="AE35" i="61"/>
  <c r="Q35" i="61"/>
  <c r="N35" i="61"/>
  <c r="K35" i="61"/>
  <c r="AE34" i="61"/>
  <c r="Q34" i="61"/>
  <c r="N34" i="61"/>
  <c r="K34" i="61"/>
  <c r="AE33" i="61"/>
  <c r="Q33" i="61"/>
  <c r="N33" i="61"/>
  <c r="K33" i="61"/>
  <c r="AE32" i="61"/>
  <c r="Q32" i="61"/>
  <c r="N32" i="61"/>
  <c r="K32" i="61"/>
  <c r="AE31" i="61"/>
  <c r="Q31" i="61"/>
  <c r="N31" i="61"/>
  <c r="K31" i="61"/>
  <c r="AE30" i="61"/>
  <c r="Q30" i="61"/>
  <c r="N30" i="61"/>
  <c r="K30" i="61"/>
  <c r="AE29" i="61"/>
  <c r="Q29" i="61"/>
  <c r="N29" i="61"/>
  <c r="K29" i="61"/>
  <c r="AE28" i="61"/>
  <c r="Q28" i="61"/>
  <c r="N28" i="61"/>
  <c r="K28" i="61"/>
  <c r="AE27" i="61"/>
  <c r="Q27" i="61"/>
  <c r="N27" i="61"/>
  <c r="K27" i="61"/>
  <c r="AE26" i="61"/>
  <c r="Q26" i="61"/>
  <c r="N26" i="61"/>
  <c r="K26" i="61"/>
  <c r="AE25" i="61"/>
  <c r="Q25" i="61"/>
  <c r="N25" i="61"/>
  <c r="K25" i="61"/>
  <c r="AE24" i="61"/>
  <c r="Q24" i="61"/>
  <c r="N24" i="61"/>
  <c r="K24" i="61"/>
  <c r="AE23" i="61"/>
  <c r="Q23" i="61"/>
  <c r="N23" i="61"/>
  <c r="K23" i="61"/>
  <c r="AE22" i="61"/>
  <c r="Q22" i="61"/>
  <c r="N22" i="61"/>
  <c r="K22" i="61"/>
  <c r="AE21" i="61"/>
  <c r="Q21" i="61"/>
  <c r="N21" i="61"/>
  <c r="K21" i="61"/>
  <c r="AE20" i="61"/>
  <c r="Q20" i="61"/>
  <c r="N20" i="61"/>
  <c r="K20" i="61"/>
  <c r="AE19" i="61"/>
  <c r="Q19" i="61"/>
  <c r="N19" i="61"/>
  <c r="K19" i="61"/>
  <c r="AE18" i="61"/>
  <c r="Q18" i="61"/>
  <c r="N18" i="61"/>
  <c r="K18" i="61"/>
  <c r="AE17" i="61"/>
  <c r="Q17" i="61"/>
  <c r="N17" i="61"/>
  <c r="K17" i="61"/>
  <c r="AE16" i="61"/>
  <c r="Q16" i="61"/>
  <c r="N16" i="61"/>
  <c r="K16" i="61"/>
  <c r="AE15" i="61"/>
  <c r="Q15" i="61"/>
  <c r="N15" i="61"/>
  <c r="K15" i="61"/>
  <c r="AE14" i="61"/>
  <c r="Q14" i="61"/>
  <c r="N14" i="61"/>
  <c r="K14" i="61"/>
  <c r="AE13" i="61"/>
  <c r="Q13" i="61"/>
  <c r="N13" i="61"/>
  <c r="K13" i="61"/>
  <c r="AE12" i="61"/>
  <c r="Q12" i="61"/>
  <c r="N12" i="61"/>
  <c r="K12" i="61"/>
  <c r="AE11" i="61"/>
  <c r="Q11" i="61"/>
  <c r="N11" i="61"/>
  <c r="K11" i="61"/>
  <c r="AE10" i="61"/>
  <c r="Q10" i="61"/>
  <c r="N10" i="61"/>
  <c r="K10" i="61"/>
  <c r="AE9" i="61"/>
  <c r="Q9" i="61"/>
  <c r="N9" i="61"/>
  <c r="K9" i="61"/>
  <c r="AE39" i="62"/>
  <c r="Q39" i="62"/>
  <c r="N39" i="62"/>
  <c r="K39" i="62"/>
  <c r="AE38" i="62"/>
  <c r="Q38" i="62"/>
  <c r="N38" i="62"/>
  <c r="K38" i="62"/>
  <c r="AE37" i="62"/>
  <c r="Q37" i="62"/>
  <c r="N37" i="62"/>
  <c r="K37" i="62"/>
  <c r="AE36" i="62"/>
  <c r="Q36" i="62"/>
  <c r="N36" i="62"/>
  <c r="K36" i="62"/>
  <c r="AE35" i="62"/>
  <c r="Q35" i="62"/>
  <c r="N35" i="62"/>
  <c r="K35" i="62"/>
  <c r="AE34" i="62"/>
  <c r="Q34" i="62"/>
  <c r="N34" i="62"/>
  <c r="K34" i="62"/>
  <c r="AE33" i="62"/>
  <c r="Q33" i="62"/>
  <c r="N33" i="62"/>
  <c r="K33" i="62"/>
  <c r="AE32" i="62"/>
  <c r="Q32" i="62"/>
  <c r="N32" i="62"/>
  <c r="K32" i="62"/>
  <c r="AE31" i="62"/>
  <c r="Q31" i="62"/>
  <c r="N31" i="62"/>
  <c r="K31" i="62"/>
  <c r="AE30" i="62"/>
  <c r="Q30" i="62"/>
  <c r="N30" i="62"/>
  <c r="K30" i="62"/>
  <c r="AE29" i="62"/>
  <c r="Q29" i="62"/>
  <c r="N29" i="62"/>
  <c r="K29" i="62"/>
  <c r="AE28" i="62"/>
  <c r="Q28" i="62"/>
  <c r="N28" i="62"/>
  <c r="K28" i="62"/>
  <c r="AE27" i="62"/>
  <c r="Q27" i="62"/>
  <c r="N27" i="62"/>
  <c r="K27" i="62"/>
  <c r="AE26" i="62"/>
  <c r="Q26" i="62"/>
  <c r="N26" i="62"/>
  <c r="K26" i="62"/>
  <c r="AE25" i="62"/>
  <c r="Q25" i="62"/>
  <c r="N25" i="62"/>
  <c r="K25" i="62"/>
  <c r="AE24" i="62"/>
  <c r="Q24" i="62"/>
  <c r="N24" i="62"/>
  <c r="K24" i="62"/>
  <c r="AE23" i="62"/>
  <c r="Q23" i="62"/>
  <c r="N23" i="62"/>
  <c r="K23" i="62"/>
  <c r="AE22" i="62"/>
  <c r="Q22" i="62"/>
  <c r="N22" i="62"/>
  <c r="K22" i="62"/>
  <c r="AE21" i="62"/>
  <c r="Q21" i="62"/>
  <c r="N21" i="62"/>
  <c r="K21" i="62"/>
  <c r="AE20" i="62"/>
  <c r="Q20" i="62"/>
  <c r="N20" i="62"/>
  <c r="K20" i="62"/>
  <c r="AE19" i="62"/>
  <c r="Q19" i="62"/>
  <c r="N19" i="62"/>
  <c r="K19" i="62"/>
  <c r="AE18" i="62"/>
  <c r="Q18" i="62"/>
  <c r="N18" i="62"/>
  <c r="K18" i="62"/>
  <c r="AE17" i="62"/>
  <c r="Q17" i="62"/>
  <c r="N17" i="62"/>
  <c r="K17" i="62"/>
  <c r="AE16" i="62"/>
  <c r="Q16" i="62"/>
  <c r="N16" i="62"/>
  <c r="K16" i="62"/>
  <c r="AE15" i="62"/>
  <c r="Q15" i="62"/>
  <c r="N15" i="62"/>
  <c r="K15" i="62"/>
  <c r="AE14" i="62"/>
  <c r="Q14" i="62"/>
  <c r="N14" i="62"/>
  <c r="K14" i="62"/>
  <c r="AE13" i="62"/>
  <c r="Q13" i="62"/>
  <c r="N13" i="62"/>
  <c r="K13" i="62"/>
  <c r="AE12" i="62"/>
  <c r="Q12" i="62"/>
  <c r="N12" i="62"/>
  <c r="K12" i="62"/>
  <c r="AE11" i="62"/>
  <c r="Q11" i="62"/>
  <c r="N11" i="62"/>
  <c r="K11" i="62"/>
  <c r="AE10" i="62"/>
  <c r="Q10" i="62"/>
  <c r="N10" i="62"/>
  <c r="K10" i="62"/>
  <c r="AE9" i="62"/>
  <c r="Q9" i="62"/>
  <c r="N9" i="62"/>
  <c r="K9" i="62"/>
  <c r="AE39" i="63"/>
  <c r="Q39" i="63"/>
  <c r="N39" i="63"/>
  <c r="K39" i="63"/>
  <c r="AE38" i="63"/>
  <c r="Q38" i="63"/>
  <c r="N38" i="63"/>
  <c r="K38" i="63"/>
  <c r="AE37" i="63"/>
  <c r="Q37" i="63"/>
  <c r="N37" i="63"/>
  <c r="K37" i="63"/>
  <c r="AE36" i="63"/>
  <c r="Q36" i="63"/>
  <c r="N36" i="63"/>
  <c r="K36" i="63"/>
  <c r="AE35" i="63"/>
  <c r="Q35" i="63"/>
  <c r="N35" i="63"/>
  <c r="K35" i="63"/>
  <c r="AE34" i="63"/>
  <c r="Q34" i="63"/>
  <c r="N34" i="63"/>
  <c r="K34" i="63"/>
  <c r="AE33" i="63"/>
  <c r="Q33" i="63"/>
  <c r="N33" i="63"/>
  <c r="K33" i="63"/>
  <c r="AE32" i="63"/>
  <c r="Q32" i="63"/>
  <c r="N32" i="63"/>
  <c r="K32" i="63"/>
  <c r="AE31" i="63"/>
  <c r="Q31" i="63"/>
  <c r="N31" i="63"/>
  <c r="K31" i="63"/>
  <c r="AE30" i="63"/>
  <c r="Q30" i="63"/>
  <c r="N30" i="63"/>
  <c r="K30" i="63"/>
  <c r="AE29" i="63"/>
  <c r="Q29" i="63"/>
  <c r="N29" i="63"/>
  <c r="K29" i="63"/>
  <c r="AE28" i="63"/>
  <c r="Q28" i="63"/>
  <c r="N28" i="63"/>
  <c r="K28" i="63"/>
  <c r="AE27" i="63"/>
  <c r="Q27" i="63"/>
  <c r="N27" i="63"/>
  <c r="K27" i="63"/>
  <c r="AE26" i="63"/>
  <c r="Q26" i="63"/>
  <c r="N26" i="63"/>
  <c r="K26" i="63"/>
  <c r="AE25" i="63"/>
  <c r="Q25" i="63"/>
  <c r="N25" i="63"/>
  <c r="K25" i="63"/>
  <c r="AE24" i="63"/>
  <c r="Q24" i="63"/>
  <c r="N24" i="63"/>
  <c r="K24" i="63"/>
  <c r="AE23" i="63"/>
  <c r="Q23" i="63"/>
  <c r="N23" i="63"/>
  <c r="K23" i="63"/>
  <c r="AE22" i="63"/>
  <c r="Q22" i="63"/>
  <c r="N22" i="63"/>
  <c r="K22" i="63"/>
  <c r="AE21" i="63"/>
  <c r="Q21" i="63"/>
  <c r="N21" i="63"/>
  <c r="K21" i="63"/>
  <c r="AE20" i="63"/>
  <c r="Q20" i="63"/>
  <c r="N20" i="63"/>
  <c r="K20" i="63"/>
  <c r="AE19" i="63"/>
  <c r="Q19" i="63"/>
  <c r="N19" i="63"/>
  <c r="K19" i="63"/>
  <c r="AE18" i="63"/>
  <c r="Q18" i="63"/>
  <c r="N18" i="63"/>
  <c r="K18" i="63"/>
  <c r="AE17" i="63"/>
  <c r="Q17" i="63"/>
  <c r="N17" i="63"/>
  <c r="K17" i="63"/>
  <c r="AE16" i="63"/>
  <c r="Q16" i="63"/>
  <c r="N16" i="63"/>
  <c r="K16" i="63"/>
  <c r="AE15" i="63"/>
  <c r="Q15" i="63"/>
  <c r="N15" i="63"/>
  <c r="K15" i="63"/>
  <c r="AE14" i="63"/>
  <c r="Q14" i="63"/>
  <c r="N14" i="63"/>
  <c r="K14" i="63"/>
  <c r="AE13" i="63"/>
  <c r="Q13" i="63"/>
  <c r="N13" i="63"/>
  <c r="K13" i="63"/>
  <c r="AE12" i="63"/>
  <c r="Q12" i="63"/>
  <c r="N12" i="63"/>
  <c r="K12" i="63"/>
  <c r="AE11" i="63"/>
  <c r="Q11" i="63"/>
  <c r="N11" i="63"/>
  <c r="K11" i="63"/>
  <c r="AE10" i="63"/>
  <c r="Q10" i="63"/>
  <c r="N10" i="63"/>
  <c r="K10" i="63"/>
  <c r="AE9" i="63"/>
  <c r="Q9" i="63"/>
  <c r="N9" i="63"/>
  <c r="K9" i="63"/>
  <c r="AE39" i="64"/>
  <c r="Q39" i="64"/>
  <c r="N39" i="64"/>
  <c r="K39" i="64"/>
  <c r="AE38" i="64"/>
  <c r="Q38" i="64"/>
  <c r="N38" i="64"/>
  <c r="K38" i="64"/>
  <c r="AE37" i="64"/>
  <c r="Q37" i="64"/>
  <c r="N37" i="64"/>
  <c r="K37" i="64"/>
  <c r="AE36" i="64"/>
  <c r="Q36" i="64"/>
  <c r="N36" i="64"/>
  <c r="K36" i="64"/>
  <c r="AE35" i="64"/>
  <c r="Q35" i="64"/>
  <c r="N35" i="64"/>
  <c r="K35" i="64"/>
  <c r="AE34" i="64"/>
  <c r="Q34" i="64"/>
  <c r="N34" i="64"/>
  <c r="K34" i="64"/>
  <c r="AE33" i="64"/>
  <c r="Q33" i="64"/>
  <c r="N33" i="64"/>
  <c r="K33" i="64"/>
  <c r="AE32" i="64"/>
  <c r="Q32" i="64"/>
  <c r="N32" i="64"/>
  <c r="K32" i="64"/>
  <c r="AE31" i="64"/>
  <c r="Q31" i="64"/>
  <c r="N31" i="64"/>
  <c r="K31" i="64"/>
  <c r="AE30" i="64"/>
  <c r="Q30" i="64"/>
  <c r="N30" i="64"/>
  <c r="K30" i="64"/>
  <c r="AE29" i="64"/>
  <c r="Q29" i="64"/>
  <c r="N29" i="64"/>
  <c r="K29" i="64"/>
  <c r="AE28" i="64"/>
  <c r="Q28" i="64"/>
  <c r="N28" i="64"/>
  <c r="K28" i="64"/>
  <c r="AE27" i="64"/>
  <c r="Q27" i="64"/>
  <c r="N27" i="64"/>
  <c r="K27" i="64"/>
  <c r="AE26" i="64"/>
  <c r="Q26" i="64"/>
  <c r="N26" i="64"/>
  <c r="K26" i="64"/>
  <c r="AE25" i="64"/>
  <c r="Q25" i="64"/>
  <c r="N25" i="64"/>
  <c r="K25" i="64"/>
  <c r="AE24" i="64"/>
  <c r="Q24" i="64"/>
  <c r="N24" i="64"/>
  <c r="K24" i="64"/>
  <c r="AE23" i="64"/>
  <c r="Q23" i="64"/>
  <c r="N23" i="64"/>
  <c r="K23" i="64"/>
  <c r="AE22" i="64"/>
  <c r="Q22" i="64"/>
  <c r="N22" i="64"/>
  <c r="K22" i="64"/>
  <c r="AE21" i="64"/>
  <c r="Q21" i="64"/>
  <c r="N21" i="64"/>
  <c r="K21" i="64"/>
  <c r="AE20" i="64"/>
  <c r="Q20" i="64"/>
  <c r="N20" i="64"/>
  <c r="K20" i="64"/>
  <c r="AE19" i="64"/>
  <c r="Q19" i="64"/>
  <c r="N19" i="64"/>
  <c r="K19" i="64"/>
  <c r="AE18" i="64"/>
  <c r="Q18" i="64"/>
  <c r="N18" i="64"/>
  <c r="K18" i="64"/>
  <c r="AE17" i="64"/>
  <c r="Q17" i="64"/>
  <c r="N17" i="64"/>
  <c r="K17" i="64"/>
  <c r="AE16" i="64"/>
  <c r="Q16" i="64"/>
  <c r="N16" i="64"/>
  <c r="K16" i="64"/>
  <c r="AE15" i="64"/>
  <c r="Q15" i="64"/>
  <c r="N15" i="64"/>
  <c r="K15" i="64"/>
  <c r="AE14" i="64"/>
  <c r="Q14" i="64"/>
  <c r="N14" i="64"/>
  <c r="K14" i="64"/>
  <c r="AE13" i="64"/>
  <c r="Q13" i="64"/>
  <c r="N13" i="64"/>
  <c r="K13" i="64"/>
  <c r="AE12" i="64"/>
  <c r="Q12" i="64"/>
  <c r="N12" i="64"/>
  <c r="K12" i="64"/>
  <c r="AE11" i="64"/>
  <c r="Q11" i="64"/>
  <c r="N11" i="64"/>
  <c r="K11" i="64"/>
  <c r="AE10" i="64"/>
  <c r="Q10" i="64"/>
  <c r="N10" i="64"/>
  <c r="K10" i="64"/>
  <c r="AE9" i="64"/>
  <c r="Q9" i="64"/>
  <c r="N9" i="64"/>
  <c r="K9" i="64"/>
  <c r="AE39" i="65"/>
  <c r="AB39" i="65"/>
  <c r="Q39" i="65"/>
  <c r="N39" i="65"/>
  <c r="K39" i="65"/>
  <c r="AE38" i="65"/>
  <c r="Q38" i="65"/>
  <c r="N38" i="65"/>
  <c r="K38" i="65"/>
  <c r="AE37" i="65"/>
  <c r="Q37" i="65"/>
  <c r="N37" i="65"/>
  <c r="K37" i="65"/>
  <c r="AE36" i="65"/>
  <c r="Q36" i="65"/>
  <c r="N36" i="65"/>
  <c r="K36" i="65"/>
  <c r="AE35" i="65"/>
  <c r="AB35" i="65"/>
  <c r="Q35" i="65"/>
  <c r="N35" i="65"/>
  <c r="K35" i="65"/>
  <c r="AE34" i="65"/>
  <c r="AB34" i="65"/>
  <c r="Q34" i="65"/>
  <c r="N34" i="65"/>
  <c r="K34" i="65"/>
  <c r="AE33" i="65"/>
  <c r="Q33" i="65"/>
  <c r="N33" i="65"/>
  <c r="K33" i="65"/>
  <c r="AE32" i="65"/>
  <c r="Q32" i="65"/>
  <c r="N32" i="65"/>
  <c r="K32" i="65"/>
  <c r="AE31" i="65"/>
  <c r="Q31" i="65"/>
  <c r="N31" i="65"/>
  <c r="K31" i="65"/>
  <c r="AE30" i="65"/>
  <c r="Q30" i="65"/>
  <c r="N30" i="65"/>
  <c r="K30" i="65"/>
  <c r="AE29" i="65"/>
  <c r="Q29" i="65"/>
  <c r="N29" i="65"/>
  <c r="K29" i="65"/>
  <c r="AE28" i="65"/>
  <c r="Q28" i="65"/>
  <c r="N28" i="65"/>
  <c r="K28" i="65"/>
  <c r="AE27" i="65"/>
  <c r="Q27" i="65"/>
  <c r="N27" i="65"/>
  <c r="K27" i="65"/>
  <c r="AE26" i="65"/>
  <c r="AB26" i="65"/>
  <c r="Q26" i="65"/>
  <c r="N26" i="65"/>
  <c r="K26" i="65"/>
  <c r="AE25" i="65"/>
  <c r="Q25" i="65"/>
  <c r="N25" i="65"/>
  <c r="K25" i="65"/>
  <c r="AE24" i="65"/>
  <c r="Q24" i="65"/>
  <c r="N24" i="65"/>
  <c r="K24" i="65"/>
  <c r="AE23" i="65"/>
  <c r="AB23" i="65"/>
  <c r="Q23" i="65"/>
  <c r="N23" i="65"/>
  <c r="K23" i="65"/>
  <c r="AE22" i="65"/>
  <c r="Q22" i="65"/>
  <c r="N22" i="65"/>
  <c r="K22" i="65"/>
  <c r="AE21" i="65"/>
  <c r="AB21" i="65"/>
  <c r="Q21" i="65"/>
  <c r="N21" i="65"/>
  <c r="K21" i="65"/>
  <c r="AE20" i="65"/>
  <c r="Q20" i="65"/>
  <c r="N20" i="65"/>
  <c r="K20" i="65"/>
  <c r="AE19" i="65"/>
  <c r="Q19" i="65"/>
  <c r="N19" i="65"/>
  <c r="K19" i="65"/>
  <c r="AE18" i="65"/>
  <c r="Q18" i="65"/>
  <c r="N18" i="65"/>
  <c r="K18" i="65"/>
  <c r="AE17" i="65"/>
  <c r="AB17" i="65"/>
  <c r="Q17" i="65"/>
  <c r="N17" i="65"/>
  <c r="K17" i="65"/>
  <c r="AE16" i="65"/>
  <c r="AB16" i="65"/>
  <c r="Q16" i="65"/>
  <c r="N16" i="65"/>
  <c r="K16" i="65"/>
  <c r="AE15" i="65"/>
  <c r="AB15" i="65"/>
  <c r="Q15" i="65"/>
  <c r="N15" i="65"/>
  <c r="K15" i="65"/>
  <c r="AE14" i="65"/>
  <c r="AB14" i="65"/>
  <c r="Q14" i="65"/>
  <c r="N14" i="65"/>
  <c r="K14" i="65"/>
  <c r="AE13" i="65"/>
  <c r="Q13" i="65"/>
  <c r="N13" i="65"/>
  <c r="K13" i="65"/>
  <c r="AE12" i="65"/>
  <c r="Q12" i="65"/>
  <c r="N12" i="65"/>
  <c r="K12" i="65"/>
  <c r="AE11" i="65"/>
  <c r="Q11" i="65"/>
  <c r="N11" i="65"/>
  <c r="K11" i="65"/>
  <c r="AE10" i="65"/>
  <c r="Q10" i="65"/>
  <c r="N10" i="65"/>
  <c r="K10" i="65"/>
  <c r="AE9" i="65"/>
  <c r="AB9" i="65"/>
  <c r="Q9" i="65"/>
  <c r="N9" i="65"/>
  <c r="K9" i="65"/>
  <c r="AE39" i="66"/>
  <c r="Q39" i="66"/>
  <c r="N39" i="66"/>
  <c r="K39" i="66"/>
  <c r="AE38" i="66"/>
  <c r="Q38" i="66"/>
  <c r="N38" i="66"/>
  <c r="K38" i="66"/>
  <c r="AE37" i="66"/>
  <c r="Q37" i="66"/>
  <c r="N37" i="66"/>
  <c r="K37" i="66"/>
  <c r="AE36" i="66"/>
  <c r="AB36" i="66"/>
  <c r="Q36" i="66"/>
  <c r="N36" i="66"/>
  <c r="K36" i="66"/>
  <c r="AE35" i="66"/>
  <c r="AB35" i="66"/>
  <c r="Q35" i="66"/>
  <c r="N35" i="66"/>
  <c r="K35" i="66"/>
  <c r="AE34" i="66"/>
  <c r="AB34" i="66"/>
  <c r="Q34" i="66"/>
  <c r="N34" i="66"/>
  <c r="K34" i="66"/>
  <c r="AE33" i="66"/>
  <c r="Q33" i="66"/>
  <c r="N33" i="66"/>
  <c r="K33" i="66"/>
  <c r="Q32" i="66"/>
  <c r="N32" i="66"/>
  <c r="K32" i="66"/>
  <c r="Q31" i="66"/>
  <c r="N31" i="66"/>
  <c r="K31" i="66"/>
  <c r="Q30" i="66"/>
  <c r="N30" i="66"/>
  <c r="K30" i="66"/>
  <c r="Q29" i="66"/>
  <c r="N29" i="66"/>
  <c r="K29" i="66"/>
  <c r="Q28" i="66"/>
  <c r="N28" i="66"/>
  <c r="K28" i="66"/>
  <c r="Q27" i="66"/>
  <c r="N27" i="66"/>
  <c r="K27" i="66"/>
  <c r="Q26" i="66"/>
  <c r="N26" i="66"/>
  <c r="K26" i="66"/>
  <c r="Q25" i="66"/>
  <c r="N25" i="66"/>
  <c r="K25" i="66"/>
  <c r="Q24" i="66"/>
  <c r="N24" i="66"/>
  <c r="K24" i="66"/>
  <c r="Q23" i="66"/>
  <c r="N23" i="66"/>
  <c r="K23" i="66"/>
  <c r="Q22" i="66"/>
  <c r="N22" i="66"/>
  <c r="K22" i="66"/>
  <c r="Q21" i="66"/>
  <c r="N21" i="66"/>
  <c r="K21" i="66"/>
  <c r="Q20" i="66"/>
  <c r="N20" i="66"/>
  <c r="K20" i="66"/>
  <c r="Q19" i="66"/>
  <c r="N19" i="66"/>
  <c r="K19" i="66"/>
  <c r="Q18" i="66"/>
  <c r="N18" i="66"/>
  <c r="K18" i="66"/>
  <c r="Q17" i="66"/>
  <c r="N17" i="66"/>
  <c r="K17" i="66"/>
  <c r="Q16" i="66"/>
  <c r="N16" i="66"/>
  <c r="K16" i="66"/>
  <c r="Q15" i="66"/>
  <c r="N15" i="66"/>
  <c r="K15" i="66"/>
  <c r="Q14" i="66"/>
  <c r="N14" i="66"/>
  <c r="K14" i="66"/>
  <c r="Q13" i="66"/>
  <c r="N13" i="66"/>
  <c r="K13" i="66"/>
  <c r="Q12" i="66"/>
  <c r="N12" i="66"/>
  <c r="K12" i="66"/>
  <c r="Q11" i="66"/>
  <c r="N11" i="66"/>
  <c r="K11" i="66"/>
  <c r="Q10" i="66"/>
  <c r="N10" i="66"/>
  <c r="K10" i="66"/>
  <c r="Q9" i="66"/>
  <c r="N9" i="66"/>
  <c r="K9" i="66"/>
  <c r="AE39" i="67"/>
  <c r="Q39" i="67"/>
  <c r="N39" i="67"/>
  <c r="K39" i="67"/>
  <c r="AE38" i="67"/>
  <c r="AB38" i="67"/>
  <c r="Q38" i="67"/>
  <c r="N38" i="67"/>
  <c r="K38" i="67"/>
  <c r="AE37" i="67"/>
  <c r="AB37" i="67"/>
  <c r="Q37" i="67"/>
  <c r="N37" i="67"/>
  <c r="K37" i="67"/>
  <c r="AE36" i="67"/>
  <c r="AB36" i="67"/>
  <c r="Q36" i="67"/>
  <c r="AE35" i="67"/>
  <c r="AB35" i="67"/>
  <c r="Q35" i="67"/>
  <c r="AE34" i="67"/>
  <c r="Q34" i="67"/>
  <c r="AE33" i="67"/>
  <c r="Q33" i="67"/>
  <c r="AE32" i="67"/>
  <c r="Q32" i="67"/>
  <c r="AE31" i="67"/>
  <c r="Q31" i="67"/>
  <c r="AE30" i="67"/>
  <c r="Q30" i="67"/>
  <c r="AE29" i="67"/>
  <c r="Q29" i="67"/>
  <c r="AE28" i="67"/>
  <c r="Q28" i="67"/>
  <c r="AE27" i="67"/>
  <c r="Q27" i="67"/>
  <c r="AE26" i="67"/>
  <c r="Q26" i="67"/>
  <c r="AE25" i="67"/>
  <c r="Q25" i="67"/>
  <c r="AE24" i="67"/>
  <c r="Q24" i="67"/>
  <c r="AE23" i="67"/>
  <c r="Q23" i="67"/>
  <c r="AE22" i="67"/>
  <c r="Q22" i="67"/>
  <c r="AE21" i="67"/>
  <c r="Q21" i="67"/>
  <c r="AE20" i="67"/>
  <c r="Q20" i="67"/>
  <c r="AE19" i="67"/>
  <c r="Q19" i="67"/>
  <c r="AE18" i="67"/>
  <c r="Q18" i="67"/>
  <c r="AE17" i="67"/>
  <c r="Q17" i="67"/>
  <c r="AE16" i="67"/>
  <c r="Q16" i="67"/>
  <c r="AE15" i="67"/>
  <c r="Q15" i="67"/>
  <c r="AE14" i="67"/>
  <c r="Q14" i="67"/>
  <c r="AE13" i="67"/>
  <c r="Q13" i="67"/>
  <c r="AE12" i="67"/>
  <c r="Q12" i="67"/>
  <c r="AE11" i="67"/>
  <c r="Q11" i="67"/>
  <c r="AE10" i="67"/>
  <c r="Q10" i="67"/>
  <c r="AE9" i="67"/>
  <c r="Q9" i="67"/>
  <c r="AE39" i="68"/>
  <c r="AB39" i="68"/>
  <c r="Q39" i="68"/>
  <c r="N39" i="68"/>
  <c r="K39" i="68"/>
  <c r="AE38" i="68"/>
  <c r="AB38" i="68"/>
  <c r="Q38" i="68"/>
  <c r="N38" i="68"/>
  <c r="K38" i="68"/>
  <c r="AE37" i="68"/>
  <c r="AB37" i="68"/>
  <c r="Q37" i="68"/>
  <c r="AE36" i="68"/>
  <c r="AB36" i="68"/>
  <c r="Q36" i="68"/>
  <c r="AE35" i="68"/>
  <c r="AB35" i="68"/>
  <c r="Q35" i="68"/>
  <c r="AE34" i="68"/>
  <c r="Q34" i="68"/>
  <c r="AE33" i="68"/>
  <c r="Q33" i="68"/>
  <c r="AE32" i="68"/>
  <c r="AB32" i="68"/>
  <c r="Q32" i="68"/>
  <c r="AE31" i="68"/>
  <c r="AB31" i="68"/>
  <c r="Q31" i="68"/>
  <c r="AE30" i="68"/>
  <c r="AB30" i="68"/>
  <c r="Q30" i="68"/>
  <c r="AE29" i="68"/>
  <c r="AB29" i="68"/>
  <c r="Q29" i="68"/>
  <c r="AE28" i="68"/>
  <c r="AB28" i="68"/>
  <c r="Q28" i="68"/>
  <c r="AE27" i="68"/>
  <c r="Q27" i="68"/>
  <c r="AE26" i="68"/>
  <c r="Q26" i="68"/>
  <c r="AE25" i="68"/>
  <c r="Q25" i="68"/>
  <c r="AE24" i="68"/>
  <c r="Q24" i="68"/>
  <c r="AE23" i="68"/>
  <c r="Q23" i="68"/>
  <c r="AE22" i="68"/>
  <c r="Q22" i="68"/>
  <c r="AE21" i="68"/>
  <c r="Q21" i="68"/>
  <c r="AE20" i="68"/>
  <c r="Q20" i="68"/>
  <c r="AE19" i="68"/>
  <c r="Q19" i="68"/>
  <c r="AE18" i="68"/>
  <c r="Q18" i="68"/>
  <c r="AE17" i="68"/>
  <c r="Q17" i="68"/>
  <c r="AE16" i="68"/>
  <c r="Q16" i="68"/>
  <c r="AE15" i="68"/>
  <c r="Q15" i="68"/>
  <c r="AE14" i="68"/>
  <c r="Q14" i="68"/>
  <c r="AE13" i="68"/>
  <c r="Q13" i="68"/>
  <c r="AE12" i="68"/>
  <c r="Q12" i="68"/>
  <c r="AE11" i="68"/>
  <c r="Q11" i="68"/>
  <c r="AE10" i="68"/>
  <c r="Q10" i="68"/>
  <c r="AE9" i="68"/>
  <c r="Q9" i="68"/>
  <c r="AB10" i="65" l="1"/>
  <c r="AB11" i="65"/>
  <c r="AB22" i="65"/>
  <c r="AB27" i="65"/>
  <c r="AB30" i="65"/>
  <c r="AB31" i="65"/>
  <c r="AB32" i="65"/>
  <c r="AB33" i="65"/>
  <c r="AB36" i="65"/>
  <c r="AB37" i="65"/>
  <c r="AA42" i="65"/>
  <c r="AA41" i="65"/>
  <c r="V18" i="40" s="1"/>
  <c r="AA43" i="65"/>
  <c r="AB24" i="65"/>
  <c r="AB25" i="65"/>
  <c r="K41" i="65"/>
  <c r="F18" i="40" s="1"/>
  <c r="K43" i="65"/>
  <c r="K42" i="65"/>
  <c r="AE43" i="65"/>
  <c r="AE42" i="65"/>
  <c r="AE41" i="65"/>
  <c r="Z18" i="40" s="1"/>
  <c r="AB12" i="65"/>
  <c r="AB13" i="65"/>
  <c r="AB28" i="65"/>
  <c r="AB29" i="65"/>
  <c r="N43" i="65"/>
  <c r="N42" i="65"/>
  <c r="N41" i="65"/>
  <c r="I18" i="40" s="1"/>
  <c r="AB18" i="65"/>
  <c r="AB19" i="65"/>
  <c r="AB20" i="65"/>
  <c r="Q41" i="65"/>
  <c r="L18" i="40" s="1"/>
  <c r="Q43" i="65"/>
  <c r="Q42" i="65"/>
  <c r="Z43" i="65"/>
  <c r="Z42" i="65"/>
  <c r="Z41" i="65"/>
  <c r="U18" i="40" s="1"/>
  <c r="AB38" i="65"/>
  <c r="N42" i="66"/>
  <c r="N41" i="66"/>
  <c r="I19" i="40" s="1"/>
  <c r="N43" i="66"/>
  <c r="Q43" i="66"/>
  <c r="Q42" i="66"/>
  <c r="Q41" i="66"/>
  <c r="L19" i="40" s="1"/>
  <c r="Z42" i="66"/>
  <c r="Z41" i="66"/>
  <c r="U19" i="40" s="1"/>
  <c r="Z43" i="66"/>
  <c r="AA41" i="66"/>
  <c r="V19" i="40" s="1"/>
  <c r="AA43" i="66"/>
  <c r="AA42" i="66"/>
  <c r="AE42" i="66"/>
  <c r="AE41" i="66"/>
  <c r="Z19" i="40" s="1"/>
  <c r="AE43" i="66"/>
  <c r="K43" i="66"/>
  <c r="K42" i="66"/>
  <c r="K41" i="66"/>
  <c r="F19" i="40" s="1"/>
  <c r="AB33" i="66"/>
  <c r="AB37" i="66"/>
  <c r="AB38" i="66"/>
  <c r="AB39" i="66"/>
  <c r="K42" i="67"/>
  <c r="K41" i="67"/>
  <c r="F20" i="40" s="1"/>
  <c r="K43" i="67"/>
  <c r="Q42" i="67"/>
  <c r="Q41" i="67"/>
  <c r="L20" i="40" s="1"/>
  <c r="Q43" i="67"/>
  <c r="Z41" i="67"/>
  <c r="U20" i="40" s="1"/>
  <c r="Z43" i="67"/>
  <c r="Z42" i="67"/>
  <c r="AB39" i="67"/>
  <c r="AE41" i="67"/>
  <c r="Z20" i="40" s="1"/>
  <c r="AE43" i="67"/>
  <c r="AE42" i="67"/>
  <c r="AA43" i="67"/>
  <c r="AA42" i="67"/>
  <c r="AA41" i="67"/>
  <c r="V20" i="40" s="1"/>
  <c r="N41" i="67"/>
  <c r="I20" i="40" s="1"/>
  <c r="N43" i="67"/>
  <c r="N42" i="67"/>
  <c r="AB30" i="67"/>
  <c r="AB31" i="67"/>
  <c r="AB32" i="67"/>
  <c r="AB33" i="67"/>
  <c r="AB34" i="67"/>
  <c r="Q41" i="68"/>
  <c r="L21" i="40" s="1"/>
  <c r="Q43" i="68"/>
  <c r="Q42" i="68"/>
  <c r="AA42" i="68"/>
  <c r="AA41" i="68"/>
  <c r="V21" i="40" s="1"/>
  <c r="AA43" i="68"/>
  <c r="K41" i="68"/>
  <c r="F21" i="40" s="1"/>
  <c r="K43" i="68"/>
  <c r="K42" i="68"/>
  <c r="N43" i="68"/>
  <c r="N42" i="68"/>
  <c r="N41" i="68"/>
  <c r="I21" i="40" s="1"/>
  <c r="AB33" i="68"/>
  <c r="AB34" i="68"/>
  <c r="Z43" i="68"/>
  <c r="Z42" i="68"/>
  <c r="Z41" i="68"/>
  <c r="U21" i="40" s="1"/>
  <c r="AE43" i="68"/>
  <c r="AE42" i="68"/>
  <c r="AE41" i="68"/>
  <c r="Z21" i="40" s="1"/>
  <c r="AA43" i="58"/>
  <c r="AA41" i="58"/>
  <c r="AA42" i="58"/>
  <c r="Z43" i="58"/>
  <c r="Z41" i="58"/>
  <c r="Z42" i="58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H21" i="40"/>
  <c r="G21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B12" i="40"/>
  <c r="N12" i="54" s="1"/>
  <c r="Z11" i="40"/>
  <c r="Y11" i="40"/>
  <c r="X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N11" i="54" s="1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C10" i="40"/>
  <c r="B10" i="40"/>
  <c r="N10" i="54" s="1"/>
  <c r="N23" i="54" l="1"/>
  <c r="N25" i="54"/>
  <c r="N24" i="54"/>
  <c r="AB43" i="67"/>
  <c r="AB41" i="67"/>
  <c r="W20" i="40" s="1"/>
  <c r="AB41" i="65"/>
  <c r="W18" i="40" s="1"/>
  <c r="AB42" i="65"/>
  <c r="AB43" i="65"/>
  <c r="AB41" i="66"/>
  <c r="W19" i="40" s="1"/>
  <c r="AB43" i="66"/>
  <c r="AB42" i="66"/>
  <c r="AB42" i="67"/>
  <c r="AB42" i="68"/>
  <c r="AB41" i="68"/>
  <c r="W21" i="40" s="1"/>
  <c r="AB43" i="68"/>
  <c r="AB41" i="58"/>
  <c r="W11" i="40" s="1"/>
  <c r="AB43" i="58"/>
  <c r="AB42" i="58"/>
  <c r="O25" i="40"/>
  <c r="O24" i="40"/>
  <c r="O23" i="40"/>
  <c r="N23" i="40"/>
  <c r="N25" i="40"/>
  <c r="N24" i="40"/>
  <c r="B24" i="40"/>
  <c r="B25" i="40"/>
  <c r="B22" i="40"/>
  <c r="B23" i="40"/>
  <c r="R23" i="40"/>
  <c r="R24" i="40"/>
  <c r="R25" i="40"/>
  <c r="C23" i="40"/>
  <c r="C25" i="40"/>
  <c r="C24" i="40"/>
  <c r="P24" i="40"/>
  <c r="P25" i="40"/>
  <c r="P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Q25" i="40"/>
  <c r="Q24" i="40"/>
  <c r="Q23" i="40"/>
  <c r="M25" i="40"/>
  <c r="M24" i="40"/>
  <c r="M23" i="40"/>
  <c r="V11" i="40"/>
  <c r="U11" i="40"/>
  <c r="U10" i="40"/>
  <c r="V10" i="40"/>
  <c r="V23" i="40" l="1"/>
  <c r="V24" i="40"/>
  <c r="V25" i="40"/>
  <c r="U25" i="40"/>
  <c r="U24" i="40"/>
  <c r="U23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</calcChain>
</file>

<file path=xl/sharedStrings.xml><?xml version="1.0" encoding="utf-8"?>
<sst xmlns="http://schemas.openxmlformats.org/spreadsheetml/2006/main" count="4608" uniqueCount="256">
  <si>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</si>
  <si>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</si>
  <si>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</si>
  <si>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</si>
  <si>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</si>
  <si>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</si>
  <si>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</si>
  <si>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</si>
  <si>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</si>
  <si>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</si>
  <si>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</si>
  <si>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</si>
  <si>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</si>
  <si>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</si>
  <si>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</si>
  <si>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</si>
  <si>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</si>
  <si>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</si>
  <si>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</si>
  <si>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</si>
  <si>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</si>
  <si>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</si>
  <si>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</si>
  <si>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</si>
  <si>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</si>
  <si>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</si>
  <si>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</si>
  <si>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</si>
  <si>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</si>
  <si>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</si>
  <si>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</si>
  <si>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</si>
  <si>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</si>
  <si>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</si>
  <si>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</si>
  <si>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</si>
  <si>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</si>
  <si>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</si>
  <si>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</si>
  <si>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</si>
  <si>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</si>
  <si>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</si>
  <si>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</si>
  <si>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</si>
  <si>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</si>
  <si>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</si>
  <si>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</si>
  <si>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</si>
  <si>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</si>
  <si>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</si>
  <si>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</si>
  <si>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</si>
  <si>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</si>
  <si>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</si>
  <si>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</si>
  <si>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</si>
  <si>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</si>
  <si>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</si>
  <si>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</si>
  <si>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</si>
  <si>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</si>
  <si>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</si>
  <si>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</si>
  <si>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</si>
  <si>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</si>
  <si>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</si>
  <si>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</si>
  <si>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</si>
  <si>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</si>
  <si>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</si>
  <si>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</si>
  <si>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</si>
  <si>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</si>
  <si>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</si>
  <si>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</si>
  <si>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</si>
  <si>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</si>
  <si>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</si>
  <si>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</si>
  <si>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</si>
  <si>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</si>
  <si>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</si>
  <si>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</si>
  <si>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</si>
  <si>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</si>
  <si>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</si>
  <si>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</si>
  <si>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</si>
  <si>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</si>
  <si>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</si>
  <si>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</si>
  <si>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</si>
  <si>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</si>
  <si>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</si>
  <si>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</si>
  <si>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</si>
  <si>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</si>
  <si>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</si>
  <si>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</si>
  <si>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</si>
  <si>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</si>
  <si>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</si>
  <si>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</si>
  <si>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</si>
  <si>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</si>
  <si>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</si>
  <si>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</si>
  <si>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</si>
  <si>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</si>
  <si>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</si>
  <si>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</si>
  <si>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</si>
  <si>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</si>
  <si>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</si>
  <si>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</si>
  <si>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</si>
  <si>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</si>
  <si>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</si>
  <si>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</si>
  <si>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</si>
  <si>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</si>
  <si>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</si>
  <si>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</si>
  <si>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</si>
  <si>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</si>
  <si>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</si>
  <si>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</si>
  <si>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</si>
  <si>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</si>
  <si>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</si>
  <si>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</si>
  <si>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</si>
  <si>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</si>
  <si>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</si>
  <si>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</si>
  <si>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</si>
  <si>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</si>
  <si>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</si>
  <si>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</si>
  <si>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</si>
  <si>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</si>
  <si>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</si>
  <si>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</si>
  <si>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</si>
  <si>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</si>
  <si>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</si>
  <si>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</si>
  <si>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</si>
  <si>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</si>
  <si>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</si>
  <si>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</si>
  <si>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</si>
  <si>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</si>
  <si>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</si>
  <si>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</si>
  <si>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</si>
  <si>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</si>
  <si>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</si>
  <si>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</si>
  <si>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</si>
  <si>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</si>
  <si>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</si>
  <si>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</si>
  <si>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</si>
  <si>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</si>
  <si>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</si>
  <si>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</si>
  <si>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</si>
  <si>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</si>
  <si>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</si>
  <si>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</si>
  <si>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</si>
  <si>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</si>
  <si>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</si>
  <si>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</si>
  <si>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</si>
  <si>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</si>
  <si>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</si>
  <si>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</si>
  <si>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</si>
  <si>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</si>
  <si>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</si>
  <si>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</si>
  <si>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</si>
  <si>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</si>
  <si>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</si>
  <si>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</si>
  <si>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</si>
  <si>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</si>
  <si>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</si>
  <si>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</si>
  <si>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</si>
  <si>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</si>
  <si>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</si>
  <si>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</si>
  <si>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</si>
  <si>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</si>
  <si>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</si>
  <si>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</si>
  <si>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</si>
  <si>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</si>
  <si>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</si>
  <si>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</si>
  <si>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</si>
  <si>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</si>
  <si>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</si>
  <si>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</si>
  <si>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</si>
  <si>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</si>
  <si>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</si>
  <si>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</si>
  <si>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</si>
  <si>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</si>
  <si>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</si>
  <si>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I</t>
  </si>
  <si>
    <t>NH</t>
  </si>
  <si>
    <t>No</t>
  </si>
  <si>
    <t>H</t>
  </si>
  <si>
    <t>MITJA</t>
  </si>
  <si>
    <t xml:space="preserve">RUBATEC </t>
  </si>
  <si>
    <t>2.0TD</t>
  </si>
  <si>
    <t>RESUM 2019</t>
  </si>
  <si>
    <t>RESUM 2018</t>
  </si>
  <si>
    <t>RESUM 2017</t>
  </si>
  <si>
    <t>Data</t>
  </si>
  <si>
    <t>Concentració Coure (mg/kg s.m.s.)</t>
  </si>
  <si>
    <t>BIOSÒLIDS</t>
  </si>
  <si>
    <t>Producció de fangs espessats</t>
  </si>
  <si>
    <t>flagelats i ciliats lliures</t>
  </si>
  <si>
    <t>ciliats sèssils</t>
  </si>
  <si>
    <t>rotífers</t>
  </si>
  <si>
    <t>procés de depuració</t>
  </si>
  <si>
    <t>microscopia</t>
  </si>
  <si>
    <t>m3 MF</t>
  </si>
  <si>
    <t>% MS</t>
  </si>
  <si>
    <t>t MS</t>
  </si>
  <si>
    <t>0-3</t>
  </si>
  <si>
    <t>--</t>
  </si>
  <si>
    <t>Bo</t>
  </si>
  <si>
    <t>m</t>
  </si>
  <si>
    <t>Alçada fang decantador</t>
  </si>
  <si>
    <t>RECIRCULACIÓ</t>
  </si>
  <si>
    <t>Mitjana analítiques</t>
  </si>
  <si>
    <t>Càlcul teòric</t>
  </si>
  <si>
    <t>Òptim</t>
  </si>
  <si>
    <t>ENERGIA  ELÈCTRICA  EB</t>
  </si>
  <si>
    <t>RUBATEC, S.A.</t>
  </si>
  <si>
    <t>0.36</t>
  </si>
  <si>
    <t>LA TORRE DE FONTAUBELLA</t>
  </si>
  <si>
    <t>7.4</t>
  </si>
  <si>
    <t>0.08</t>
  </si>
  <si>
    <t>ES0031408185063001SV0F</t>
  </si>
  <si>
    <t>ANALÍTIQUES COURE FANG ESPESSIT EDAR LA TORRE DE FONTAUBELLA</t>
  </si>
  <si>
    <t>22/04/2022</t>
  </si>
  <si>
    <t>07/06/2022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</si>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</sst>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name val="Verdana"/>
      <family val="2"/>
    </font>
    <font>
      <b/>
      <sz val="11"/>
      <color indexed="9"/>
      <name val="Arial"/>
      <family val="2"/>
      <charset val="1"/>
    </font>
    <font>
      <sz val="8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theme="3" tint="-0.249977111117893"/>
        <bgColor indexed="63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4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hair">
        <color indexed="64"/>
      </right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77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168" fontId="12" fillId="0" borderId="29" xfId="0" applyNumberFormat="1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0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169" fontId="2" fillId="6" borderId="35" xfId="0" applyNumberFormat="1" applyFon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167" fontId="2" fillId="6" borderId="35" xfId="0" applyNumberFormat="1" applyFon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3" fontId="0" fillId="0" borderId="13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8" fontId="0" fillId="0" borderId="13" xfId="0" applyNumberFormat="1" applyBorder="1" applyAlignment="1">
      <alignment horizontal="center"/>
    </xf>
    <xf numFmtId="0" fontId="16" fillId="7" borderId="11" xfId="0" applyFont="1" applyFill="1" applyBorder="1" applyAlignment="1">
      <alignment vertical="center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0" fontId="46" fillId="18" borderId="113" xfId="12" applyFont="1" applyFill="1" applyBorder="1" applyAlignment="1">
      <alignment horizontal="center" vertical="center" wrapText="1"/>
    </xf>
    <xf numFmtId="0" fontId="46" fillId="18" borderId="114" xfId="12" applyFont="1" applyFill="1" applyBorder="1" applyAlignment="1">
      <alignment horizontal="center" vertical="center" wrapText="1"/>
    </xf>
    <xf numFmtId="0" fontId="46" fillId="18" borderId="115" xfId="12" applyFont="1" applyFill="1" applyBorder="1" applyAlignment="1">
      <alignment horizontal="center" vertical="center" wrapText="1"/>
    </xf>
    <xf numFmtId="0" fontId="46" fillId="18" borderId="116" xfId="12" applyFont="1" applyFill="1" applyBorder="1" applyAlignment="1">
      <alignment horizontal="center" vertical="center" wrapText="1"/>
    </xf>
    <xf numFmtId="0" fontId="46" fillId="18" borderId="117" xfId="12" applyFont="1" applyFill="1" applyBorder="1" applyAlignment="1" applyProtection="1">
      <alignment horizontal="center" vertical="center" wrapText="1"/>
      <protection locked="0"/>
    </xf>
    <xf numFmtId="0" fontId="46" fillId="18" borderId="113" xfId="12" applyFont="1" applyFill="1" applyBorder="1" applyAlignment="1" applyProtection="1">
      <alignment horizontal="center" vertical="center"/>
      <protection locked="0"/>
    </xf>
    <xf numFmtId="0" fontId="46" fillId="18" borderId="119" xfId="12" applyFont="1" applyFill="1" applyBorder="1" applyAlignment="1">
      <alignment horizontal="center" vertical="center"/>
    </xf>
    <xf numFmtId="0" fontId="46" fillId="18" borderId="120" xfId="12" applyFont="1" applyFill="1" applyBorder="1" applyAlignment="1">
      <alignment horizontal="center" vertical="center"/>
    </xf>
    <xf numFmtId="0" fontId="46" fillId="18" borderId="121" xfId="12" applyFont="1" applyFill="1" applyBorder="1" applyAlignment="1">
      <alignment horizontal="center" vertical="center"/>
    </xf>
    <xf numFmtId="3" fontId="44" fillId="0" borderId="124" xfId="12" applyNumberFormat="1" applyBorder="1" applyAlignment="1" applyProtection="1">
      <alignment horizontal="center"/>
      <protection locked="0"/>
    </xf>
    <xf numFmtId="168" fontId="44" fillId="0" borderId="123" xfId="12" applyNumberFormat="1" applyBorder="1" applyAlignment="1" applyProtection="1">
      <alignment horizontal="center"/>
      <protection locked="0"/>
    </xf>
    <xf numFmtId="168" fontId="1" fillId="0" borderId="32" xfId="0" applyNumberFormat="1" applyFont="1" applyBorder="1" applyAlignment="1" applyProtection="1">
      <alignment horizontal="center"/>
      <protection locked="0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9" fontId="12" fillId="0" borderId="27" xfId="0" applyNumberFormat="1" applyFont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169" fontId="12" fillId="0" borderId="50" xfId="0" applyNumberFormat="1" applyFont="1" applyBorder="1" applyAlignment="1" applyProtection="1">
      <alignment horizontal="center"/>
      <protection locked="0"/>
    </xf>
    <xf numFmtId="2" fontId="1" fillId="19" borderId="66" xfId="0" applyNumberFormat="1" applyFont="1" applyFill="1" applyBorder="1" applyAlignment="1">
      <alignment horizontal="center"/>
    </xf>
    <xf numFmtId="2" fontId="52" fillId="19" borderId="63" xfId="0" applyNumberFormat="1" applyFont="1" applyFill="1" applyBorder="1" applyAlignment="1">
      <alignment horizontal="center"/>
    </xf>
    <xf numFmtId="0" fontId="2" fillId="19" borderId="59" xfId="0" applyFont="1" applyFill="1" applyBorder="1" applyAlignment="1">
      <alignment horizontal="center" wrapText="1"/>
    </xf>
    <xf numFmtId="2" fontId="2" fillId="19" borderId="63" xfId="0" applyNumberFormat="1" applyFont="1" applyFill="1" applyBorder="1" applyAlignment="1">
      <alignment horizontal="center" wrapText="1"/>
    </xf>
    <xf numFmtId="169" fontId="12" fillId="0" borderId="29" xfId="0" applyNumberFormat="1" applyFont="1" applyBorder="1" applyAlignment="1" applyProtection="1">
      <alignment horizontal="center"/>
      <protection locked="0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50" fillId="0" borderId="47" xfId="0" applyFont="1" applyBorder="1" applyAlignment="1">
      <alignment horizontal="center"/>
    </xf>
    <xf numFmtId="3" fontId="12" fillId="0" borderId="128" xfId="0" applyNumberFormat="1" applyFont="1" applyBorder="1" applyAlignment="1" applyProtection="1">
      <alignment horizontal="center"/>
      <protection locked="0"/>
    </xf>
    <xf numFmtId="3" fontId="12" fillId="0" borderId="129" xfId="0" applyNumberFormat="1" applyFont="1" applyBorder="1" applyAlignment="1" applyProtection="1">
      <alignment horizontal="center"/>
      <protection locked="0"/>
    </xf>
    <xf numFmtId="3" fontId="38" fillId="0" borderId="72" xfId="0" applyNumberFormat="1" applyFont="1" applyBorder="1" applyAlignment="1" applyProtection="1">
      <alignment horizontal="center"/>
      <protection locked="0"/>
    </xf>
    <xf numFmtId="3" fontId="38" fillId="0" borderId="73" xfId="0" applyNumberFormat="1" applyFont="1" applyBorder="1" applyAlignment="1" applyProtection="1">
      <alignment horizontal="center"/>
      <protection locked="0"/>
    </xf>
    <xf numFmtId="3" fontId="12" fillId="0" borderId="108" xfId="0" applyNumberFormat="1" applyFont="1" applyBorder="1" applyAlignment="1" applyProtection="1">
      <alignment horizontal="center"/>
      <protection locked="0"/>
    </xf>
    <xf numFmtId="3" fontId="12" fillId="0" borderId="99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2" fontId="12" fillId="2" borderId="67" xfId="0" applyNumberFormat="1" applyFont="1" applyFill="1" applyBorder="1" applyAlignment="1" applyProtection="1">
      <alignment horizontal="center"/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2" fontId="12" fillId="2" borderId="51" xfId="0" applyNumberFormat="1" applyFont="1" applyFill="1" applyBorder="1" applyAlignment="1" applyProtection="1">
      <alignment horizontal="center"/>
      <protection locked="0"/>
    </xf>
    <xf numFmtId="3" fontId="38" fillId="0" borderId="68" xfId="0" applyNumberFormat="1" applyFont="1" applyBorder="1" applyAlignment="1" applyProtection="1">
      <alignment horizontal="center"/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3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30" xfId="0" applyNumberFormat="1" applyFont="1" applyBorder="1" applyAlignment="1" applyProtection="1">
      <alignment horizontal="center"/>
      <protection locked="0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4" fontId="0" fillId="0" borderId="36" xfId="0" applyNumberFormat="1" applyBorder="1" applyAlignment="1" applyProtection="1">
      <alignment horizontal="center"/>
      <protection locked="0"/>
    </xf>
    <xf numFmtId="4" fontId="0" fillId="0" borderId="34" xfId="0" applyNumberFormat="1" applyBorder="1" applyAlignment="1" applyProtection="1">
      <alignment horizontal="center"/>
      <protection locked="0"/>
    </xf>
    <xf numFmtId="4" fontId="1" fillId="0" borderId="35" xfId="0" applyNumberFormat="1" applyFont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44" fillId="0" borderId="123" xfId="12" applyNumberFormat="1" applyBorder="1" applyAlignment="1" applyProtection="1">
      <alignment horizontal="center"/>
      <protection locked="0"/>
    </xf>
    <xf numFmtId="3" fontId="44" fillId="0" borderId="131" xfId="12" applyNumberFormat="1" applyBorder="1" applyAlignment="1">
      <alignment horizontal="center"/>
    </xf>
    <xf numFmtId="168" fontId="44" fillId="0" borderId="132" xfId="12" applyNumberFormat="1" applyBorder="1" applyAlignment="1">
      <alignment horizontal="center"/>
    </xf>
    <xf numFmtId="3" fontId="44" fillId="0" borderId="124" xfId="12" applyNumberFormat="1" applyBorder="1" applyAlignment="1">
      <alignment horizontal="center"/>
    </xf>
    <xf numFmtId="168" fontId="44" fillId="0" borderId="133" xfId="12" applyNumberFormat="1" applyBorder="1" applyAlignment="1">
      <alignment horizontal="center"/>
    </xf>
    <xf numFmtId="3" fontId="44" fillId="0" borderId="134" xfId="12" applyNumberFormat="1" applyBorder="1" applyAlignment="1">
      <alignment horizontal="center"/>
    </xf>
    <xf numFmtId="168" fontId="44" fillId="0" borderId="135" xfId="12" applyNumberFormat="1" applyBorder="1" applyAlignment="1">
      <alignment horizontal="center"/>
    </xf>
    <xf numFmtId="3" fontId="0" fillId="0" borderId="40" xfId="0" applyNumberFormat="1" applyBorder="1" applyAlignment="1" applyProtection="1">
      <alignment horizontal="center"/>
      <protection locked="0"/>
    </xf>
    <xf numFmtId="3" fontId="37" fillId="0" borderId="40" xfId="0" applyNumberFormat="1" applyFont="1" applyBorder="1" applyAlignment="1" applyProtection="1">
      <alignment horizontal="center"/>
      <protection locked="0"/>
    </xf>
    <xf numFmtId="3" fontId="37" fillId="0" borderId="21" xfId="0" applyNumberFormat="1" applyFont="1" applyBorder="1" applyAlignment="1" applyProtection="1">
      <alignment horizontal="center"/>
      <protection locked="0"/>
    </xf>
    <xf numFmtId="168" fontId="0" fillId="0" borderId="40" xfId="0" applyNumberFormat="1" applyBorder="1" applyAlignment="1" applyProtection="1">
      <alignment horizontal="center"/>
      <protection locked="0"/>
    </xf>
    <xf numFmtId="4" fontId="0" fillId="0" borderId="40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40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3" fontId="0" fillId="0" borderId="136" xfId="0" applyNumberFormat="1" applyBorder="1" applyAlignment="1" applyProtection="1">
      <alignment horizontal="center"/>
      <protection locked="0"/>
    </xf>
    <xf numFmtId="3" fontId="0" fillId="0" borderId="137" xfId="0" applyNumberFormat="1" applyBorder="1" applyAlignment="1" applyProtection="1">
      <alignment horizontal="center"/>
      <protection locked="0"/>
    </xf>
    <xf numFmtId="3" fontId="0" fillId="0" borderId="123" xfId="0" applyNumberFormat="1" applyBorder="1" applyAlignment="1" applyProtection="1">
      <alignment horizontal="center"/>
      <protection locked="0"/>
    </xf>
    <xf numFmtId="3" fontId="44" fillId="0" borderId="120" xfId="12" applyNumberFormat="1" applyBorder="1" applyAlignment="1" applyProtection="1">
      <alignment horizontal="center"/>
      <protection locked="0"/>
    </xf>
    <xf numFmtId="3" fontId="44" fillId="0" borderId="122" xfId="12" applyNumberFormat="1" applyBorder="1" applyAlignment="1" applyProtection="1">
      <alignment horizontal="center"/>
      <protection locked="0"/>
    </xf>
    <xf numFmtId="168" fontId="44" fillId="0" borderId="32" xfId="12" quotePrefix="1" applyNumberFormat="1" applyBorder="1" applyAlignment="1" applyProtection="1">
      <alignment horizontal="center"/>
      <protection locked="0"/>
    </xf>
    <xf numFmtId="168" fontId="44" fillId="0" borderId="32" xfId="12" applyNumberForma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9" fontId="0" fillId="0" borderId="32" xfId="0" applyNumberFormat="1" applyBorder="1" applyAlignment="1">
      <alignment horizontal="center"/>
    </xf>
    <xf numFmtId="4" fontId="0" fillId="0" borderId="39" xfId="0" applyNumberFormat="1" applyBorder="1" applyAlignment="1" applyProtection="1">
      <alignment horizontal="center"/>
      <protection locked="0"/>
    </xf>
    <xf numFmtId="3" fontId="12" fillId="20" borderId="27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>
      <alignment horizontal="center"/>
    </xf>
    <xf numFmtId="166" fontId="12" fillId="0" borderId="29" xfId="0" applyNumberFormat="1" applyFont="1" applyBorder="1" applyAlignment="1">
      <alignment horizontal="center"/>
    </xf>
    <xf numFmtId="1" fontId="12" fillId="2" borderId="29" xfId="0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/>
    </xf>
    <xf numFmtId="2" fontId="12" fillId="0" borderId="71" xfId="0" applyNumberFormat="1" applyFont="1" applyBorder="1" applyAlignment="1">
      <alignment horizontal="center"/>
    </xf>
    <xf numFmtId="169" fontId="12" fillId="0" borderId="29" xfId="0" applyNumberFormat="1" applyFont="1" applyBorder="1" applyAlignment="1">
      <alignment horizontal="center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>
      <alignment horizontal="center"/>
    </xf>
    <xf numFmtId="3" fontId="1" fillId="0" borderId="27" xfId="0" applyNumberFormat="1" applyFont="1" applyBorder="1" applyProtection="1">
      <protection locked="0"/>
    </xf>
    <xf numFmtId="167" fontId="12" fillId="0" borderId="72" xfId="0" applyNumberFormat="1" applyFont="1" applyBorder="1" applyAlignment="1" applyProtection="1">
      <alignment horizontal="center"/>
      <protection locked="0"/>
    </xf>
    <xf numFmtId="1" fontId="0" fillId="0" borderId="32" xfId="0" applyNumberForma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0" fontId="2" fillId="6" borderId="10" xfId="0" applyFont="1" applyFill="1" applyBorder="1" applyAlignment="1">
      <alignment wrapText="1"/>
    </xf>
    <xf numFmtId="4" fontId="53" fillId="0" borderId="35" xfId="0" applyNumberFormat="1" applyFont="1" applyBorder="1" applyAlignment="1">
      <alignment horizontal="center"/>
    </xf>
    <xf numFmtId="4" fontId="54" fillId="0" borderId="35" xfId="0" applyNumberFormat="1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3" fontId="0" fillId="6" borderId="5" xfId="0" applyNumberForma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169" fontId="0" fillId="6" borderId="5" xfId="0" applyNumberForma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166" fontId="1" fillId="0" borderId="27" xfId="7" applyNumberFormat="1" applyBorder="1" applyAlignment="1">
      <alignment horizontal="center"/>
    </xf>
    <xf numFmtId="0" fontId="3" fillId="6" borderId="4" xfId="0" applyFont="1" applyFill="1" applyBorder="1"/>
    <xf numFmtId="0" fontId="3" fillId="6" borderId="9" xfId="0" applyFont="1" applyFill="1" applyBorder="1"/>
    <xf numFmtId="0" fontId="3" fillId="6" borderId="3" xfId="0" applyFont="1" applyFill="1" applyBorder="1"/>
    <xf numFmtId="165" fontId="3" fillId="6" borderId="2" xfId="0" applyNumberFormat="1" applyFont="1" applyFill="1" applyBorder="1"/>
    <xf numFmtId="165" fontId="3" fillId="6" borderId="9" xfId="0" applyNumberFormat="1" applyFont="1" applyFill="1" applyBorder="1"/>
    <xf numFmtId="168" fontId="0" fillId="0" borderId="38" xfId="0" applyNumberFormat="1" applyBorder="1" applyAlignment="1" applyProtection="1">
      <alignment horizontal="center"/>
      <protection locked="0"/>
    </xf>
    <xf numFmtId="168" fontId="0" fillId="0" borderId="45" xfId="0" applyNumberFormat="1" applyBorder="1" applyAlignment="1">
      <alignment horizontal="center"/>
    </xf>
    <xf numFmtId="3" fontId="12" fillId="0" borderId="51" xfId="0" applyNumberFormat="1" applyFont="1" applyBorder="1" applyAlignment="1" applyProtection="1">
      <alignment horizontal="center"/>
      <protection locked="0"/>
    </xf>
    <xf numFmtId="4" fontId="38" fillId="0" borderId="29" xfId="0" applyNumberFormat="1" applyFont="1" applyBorder="1" applyAlignment="1" applyProtection="1">
      <alignment horizontal="center"/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169" fontId="12" fillId="0" borderId="77" xfId="0" applyNumberFormat="1" applyFont="1" applyBorder="1" applyAlignment="1" applyProtection="1">
      <alignment horizontal="center"/>
      <protection locked="0"/>
    </xf>
    <xf numFmtId="169" fontId="12" fillId="0" borderId="28" xfId="0" applyNumberFormat="1" applyFont="1" applyBorder="1" applyAlignment="1" applyProtection="1">
      <alignment horizontal="center"/>
      <protection locked="0"/>
    </xf>
    <xf numFmtId="4" fontId="0" fillId="0" borderId="40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3" fontId="1" fillId="0" borderId="139" xfId="0" applyNumberFormat="1" applyFont="1" applyBorder="1" applyAlignment="1" applyProtection="1">
      <alignment horizontal="center"/>
      <protection locked="0"/>
    </xf>
    <xf numFmtId="4" fontId="44" fillId="0" borderId="140" xfId="12" quotePrefix="1" applyNumberFormat="1" applyBorder="1" applyAlignment="1" applyProtection="1">
      <alignment horizontal="center"/>
      <protection locked="0"/>
    </xf>
    <xf numFmtId="168" fontId="44" fillId="0" borderId="141" xfId="12" quotePrefix="1" applyNumberFormat="1" applyBorder="1" applyAlignment="1" applyProtection="1">
      <alignment horizontal="center"/>
      <protection locked="0"/>
    </xf>
    <xf numFmtId="4" fontId="44" fillId="0" borderId="0" xfId="12" quotePrefix="1" applyNumberFormat="1" applyAlignment="1" applyProtection="1">
      <alignment horizontal="center"/>
      <protection locked="0"/>
    </xf>
    <xf numFmtId="3" fontId="0" fillId="0" borderId="13" xfId="0" applyNumberFormat="1" applyBorder="1" applyAlignment="1" applyProtection="1">
      <alignment horizontal="center"/>
      <protection locked="0"/>
    </xf>
    <xf numFmtId="2" fontId="12" fillId="0" borderId="125" xfId="0" applyNumberFormat="1" applyFont="1" applyBorder="1" applyAlignment="1" applyProtection="1">
      <alignment horizontal="center"/>
      <protection locked="0"/>
    </xf>
    <xf numFmtId="2" fontId="12" fillId="0" borderId="126" xfId="0" applyNumberFormat="1" applyFont="1" applyBorder="1" applyAlignment="1" applyProtection="1">
      <alignment horizontal="center"/>
      <protection locked="0"/>
    </xf>
    <xf numFmtId="2" fontId="12" fillId="0" borderId="142" xfId="0" applyNumberFormat="1" applyFont="1" applyBorder="1" applyAlignment="1" applyProtection="1">
      <alignment horizontal="center"/>
      <protection locked="0"/>
    </xf>
    <xf numFmtId="3" fontId="12" fillId="6" borderId="22" xfId="0" applyNumberFormat="1" applyFont="1" applyFill="1" applyBorder="1" applyAlignment="1" applyProtection="1">
      <alignment horizontal="center"/>
      <protection locked="0"/>
    </xf>
    <xf numFmtId="4" fontId="12" fillId="6" borderId="125" xfId="0" applyNumberFormat="1" applyFont="1" applyFill="1" applyBorder="1" applyAlignment="1" applyProtection="1">
      <alignment horizontal="center"/>
      <protection locked="0"/>
    </xf>
    <xf numFmtId="4" fontId="12" fillId="6" borderId="126" xfId="0" applyNumberFormat="1" applyFont="1" applyFill="1" applyBorder="1" applyAlignment="1" applyProtection="1">
      <alignment horizontal="center"/>
      <protection locked="0"/>
    </xf>
    <xf numFmtId="4" fontId="12" fillId="6" borderId="127" xfId="6" applyNumberFormat="1" applyFont="1" applyFill="1" applyBorder="1" applyAlignment="1" applyProtection="1">
      <alignment horizontal="center"/>
      <protection locked="0"/>
    </xf>
    <xf numFmtId="2" fontId="12" fillId="0" borderId="59" xfId="0" applyNumberFormat="1" applyFont="1" applyBorder="1" applyAlignment="1" applyProtection="1">
      <alignment horizontal="center"/>
      <protection locked="0"/>
    </xf>
    <xf numFmtId="4" fontId="12" fillId="0" borderId="125" xfId="0" applyNumberFormat="1" applyFont="1" applyBorder="1" applyAlignment="1" applyProtection="1">
      <alignment horizontal="center"/>
      <protection locked="0"/>
    </xf>
    <xf numFmtId="4" fontId="12" fillId="0" borderId="126" xfId="0" applyNumberFormat="1" applyFon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4" fontId="12" fillId="0" borderId="77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12" fillId="2" borderId="27" xfId="0" applyNumberFormat="1" applyFont="1" applyFill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1" fontId="23" fillId="6" borderId="66" xfId="0" applyNumberFormat="1" applyFont="1" applyFill="1" applyBorder="1" applyAlignment="1" applyProtection="1">
      <alignment horizontal="center"/>
      <protection locked="0"/>
    </xf>
    <xf numFmtId="1" fontId="23" fillId="6" borderId="63" xfId="0" applyNumberFormat="1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1" fillId="17" borderId="130" xfId="12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51" fillId="17" borderId="111" xfId="12" applyFont="1" applyFill="1" applyBorder="1" applyAlignment="1">
      <alignment horizontal="center" vertical="center"/>
    </xf>
    <xf numFmtId="0" fontId="51" fillId="17" borderId="112" xfId="12" applyFont="1" applyFill="1" applyBorder="1" applyAlignment="1">
      <alignment horizontal="center" vertical="center"/>
    </xf>
    <xf numFmtId="0" fontId="46" fillId="18" borderId="111" xfId="12" applyFont="1" applyFill="1" applyBorder="1" applyAlignment="1">
      <alignment horizontal="center" vertical="center" wrapText="1"/>
    </xf>
    <xf numFmtId="0" fontId="46" fillId="18" borderId="112" xfId="12" applyFont="1" applyFill="1" applyBorder="1" applyAlignment="1">
      <alignment horizontal="center" vertical="center" wrapText="1"/>
    </xf>
    <xf numFmtId="0" fontId="46" fillId="18" borderId="113" xfId="12" applyFont="1" applyFill="1" applyBorder="1" applyAlignment="1">
      <alignment horizontal="center" vertical="center" wrapText="1"/>
    </xf>
    <xf numFmtId="0" fontId="46" fillId="18" borderId="118" xfId="12" applyFont="1" applyFill="1" applyBorder="1" applyAlignment="1" applyProtection="1">
      <alignment horizontal="center" vertical="center"/>
      <protection locked="0"/>
    </xf>
    <xf numFmtId="0" fontId="46" fillId="18" borderId="112" xfId="12" applyFont="1" applyFill="1" applyBorder="1" applyAlignment="1" applyProtection="1">
      <alignment horizontal="center" vertical="center"/>
      <protection locked="0"/>
    </xf>
    <xf numFmtId="0" fontId="46" fillId="18" borderId="113" xfId="12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82" xfId="0" applyFont="1" applyFill="1" applyBorder="1" applyAlignment="1">
      <alignment horizontal="center" vertical="center"/>
    </xf>
    <xf numFmtId="0" fontId="16" fillId="7" borderId="138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58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'T6. Analítiques Coure'!$A$7:$A$27</c:f>
              <c:strCache>
                <c:ptCount val="21"/>
                <c:pt idx="0">
                  <c:v>05/12/2017</c:v>
                </c:pt>
                <c:pt idx="1">
                  <c:v>07/05/2018</c:v>
                </c:pt>
                <c:pt idx="2">
                  <c:v>29/10/2018</c:v>
                </c:pt>
                <c:pt idx="3">
                  <c:v>10/06/2019</c:v>
                </c:pt>
                <c:pt idx="4">
                  <c:v>16/06/2020</c:v>
                </c:pt>
                <c:pt idx="5">
                  <c:v>18/12/2020</c:v>
                </c:pt>
                <c:pt idx="6">
                  <c:v>16/06/2021</c:v>
                </c:pt>
                <c:pt idx="7">
                  <c:v>24/11/2021</c:v>
                </c:pt>
                <c:pt idx="8">
                  <c:v>04/02/2022</c:v>
                </c:pt>
                <c:pt idx="9">
                  <c:v>18/03/2022</c:v>
                </c:pt>
                <c:pt idx="10">
                  <c:v>22/04/2022</c:v>
                </c:pt>
                <c:pt idx="11">
                  <c:v>07/06/2022</c:v>
                </c:pt>
                <c:pt idx="12">
                  <c:v>07/07/2022</c:v>
                </c:pt>
                <c:pt idx="13">
                  <c:v>02/08/2022</c:v>
                </c:pt>
                <c:pt idx="14">
                  <c:v>26/08/2022</c:v>
                </c:pt>
                <c:pt idx="15">
                  <c:v>16/09/2022</c:v>
                </c:pt>
                <c:pt idx="16">
                  <c:v>13/12/2022</c:v>
                </c:pt>
                <c:pt idx="17">
                  <c:v>02/03/2023</c:v>
                </c:pt>
                <c:pt idx="18">
                  <c:v>19/04/2023</c:v>
                </c:pt>
                <c:pt idx="19">
                  <c:v>08/08/2023</c:v>
                </c:pt>
                <c:pt idx="20">
                  <c:v>09/11/2024</c:v>
                </c:pt>
              </c:strCache>
            </c:strRef>
          </c:cat>
          <c:val>
            <c:numRef>
              <c:f>'T6. Analítiques Coure'!$B$7:$B$27</c:f>
              <c:numCache>
                <c:formatCode>General</c:formatCode>
                <c:ptCount val="21"/>
                <c:pt idx="0">
                  <c:v>1493</c:v>
                </c:pt>
                <c:pt idx="1">
                  <c:v>437</c:v>
                </c:pt>
                <c:pt idx="2">
                  <c:v>1596</c:v>
                </c:pt>
                <c:pt idx="3">
                  <c:v>503</c:v>
                </c:pt>
                <c:pt idx="4">
                  <c:v>436</c:v>
                </c:pt>
                <c:pt idx="5">
                  <c:v>872</c:v>
                </c:pt>
                <c:pt idx="6">
                  <c:v>241</c:v>
                </c:pt>
                <c:pt idx="7">
                  <c:v>1058</c:v>
                </c:pt>
                <c:pt idx="8">
                  <c:v>975</c:v>
                </c:pt>
                <c:pt idx="9">
                  <c:v>473</c:v>
                </c:pt>
                <c:pt idx="10">
                  <c:v>380</c:v>
                </c:pt>
                <c:pt idx="11">
                  <c:v>400</c:v>
                </c:pt>
                <c:pt idx="12">
                  <c:v>400</c:v>
                </c:pt>
                <c:pt idx="13">
                  <c:v>370</c:v>
                </c:pt>
                <c:pt idx="14">
                  <c:v>500</c:v>
                </c:pt>
                <c:pt idx="15">
                  <c:v>320</c:v>
                </c:pt>
                <c:pt idx="16">
                  <c:v>340</c:v>
                </c:pt>
                <c:pt idx="17">
                  <c:v>210</c:v>
                </c:pt>
                <c:pt idx="18">
                  <c:v>160</c:v>
                </c:pt>
                <c:pt idx="19" formatCode="0.0">
                  <c:v>2</c:v>
                </c:pt>
                <c:pt idx="20" formatCode="0.0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6-4CF7-905F-9F36C3618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76352"/>
        <c:axId val="131878272"/>
      </c:barChart>
      <c:catAx>
        <c:axId val="1318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31878272"/>
        <c:crosses val="autoZero"/>
        <c:auto val="0"/>
        <c:lblAlgn val="ctr"/>
        <c:lblOffset val="100"/>
        <c:noMultiLvlLbl val="0"/>
      </c:catAx>
      <c:valAx>
        <c:axId val="131878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87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25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D7E4E90C-410F-4561-B19E-CB8136E063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L52"/>
  <sheetViews>
    <sheetView topLeftCell="AM19" zoomScale="50" zoomScaleNormal="50" workbookViewId="0">
      <selection activeCell="BR15" sqref="BR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9" width="16.5703125" style="3" customWidth="1"/>
    <col min="70" max="16384" width="11.42578125" style="3"/>
  </cols>
  <sheetData>
    <row r="1" spans="1:246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  <c r="BQ1" s="54"/>
    </row>
    <row r="2" spans="1:246" s="44" customFormat="1" ht="21" customHeight="1" thickBot="1" x14ac:dyDescent="0.3">
      <c r="A2" s="677" t="s">
        <v>87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  <c r="BQ2" s="54"/>
    </row>
    <row r="3" spans="1:246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46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46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</row>
    <row r="6" spans="1:246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46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46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46" s="42" customFormat="1" ht="24.95" customHeight="1" x14ac:dyDescent="0.25">
      <c r="A9" s="218" t="s">
        <v>52</v>
      </c>
      <c r="B9" s="217">
        <v>1</v>
      </c>
      <c r="C9" s="156">
        <v>17</v>
      </c>
      <c r="D9" s="156"/>
      <c r="E9" s="159"/>
      <c r="F9" s="159"/>
      <c r="G9" s="281"/>
      <c r="H9" s="281"/>
      <c r="I9" s="446" t="s">
        <v>213</v>
      </c>
      <c r="J9" s="446" t="s">
        <v>213</v>
      </c>
      <c r="K9" s="417" t="str">
        <f>IF(AND(I9&lt;&gt;"",J9&lt;&gt;""),(I9-J9)/I9*100,"")</f>
        <v/>
      </c>
      <c r="L9" s="446"/>
      <c r="M9" s="446"/>
      <c r="N9" s="417" t="str">
        <f>IF(AND(L9&lt;&gt;"",M9&lt;&gt;""),(L9-M9)/L9*100,"")</f>
        <v/>
      </c>
      <c r="O9" s="446"/>
      <c r="P9" s="446"/>
      <c r="Q9" s="417" t="str">
        <f>IF(AND(O9&lt;&gt;"",P9&lt;&gt;""),(O9-P9)/O9*100,"")</f>
        <v/>
      </c>
      <c r="R9" s="567"/>
      <c r="S9" s="568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417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/>
      <c r="AM9" s="159"/>
      <c r="AN9" s="231"/>
      <c r="AO9" s="156"/>
      <c r="AP9" s="569" t="s">
        <v>213</v>
      </c>
      <c r="AQ9" s="127" t="s">
        <v>213</v>
      </c>
      <c r="AR9" s="127" t="s">
        <v>213</v>
      </c>
      <c r="AS9" s="281" t="s">
        <v>213</v>
      </c>
      <c r="AT9" s="570">
        <v>3.4039699570815452</v>
      </c>
      <c r="AU9" s="571" t="s">
        <v>213</v>
      </c>
      <c r="AV9" s="572" t="s">
        <v>213</v>
      </c>
      <c r="AW9" s="441"/>
      <c r="AX9" s="441"/>
      <c r="AY9" s="441"/>
      <c r="AZ9" s="441"/>
      <c r="BA9" s="441"/>
      <c r="BB9" s="441"/>
      <c r="BC9" s="15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/>
    </row>
    <row r="10" spans="1:246" s="42" customFormat="1" ht="24.95" customHeight="1" x14ac:dyDescent="0.25">
      <c r="A10" s="218" t="s">
        <v>53</v>
      </c>
      <c r="B10" s="219">
        <v>2</v>
      </c>
      <c r="C10" s="162">
        <v>12</v>
      </c>
      <c r="D10" s="162"/>
      <c r="E10" s="159"/>
      <c r="F10" s="159"/>
      <c r="G10" s="281"/>
      <c r="H10" s="281"/>
      <c r="I10" s="446" t="s">
        <v>213</v>
      </c>
      <c r="J10" s="446" t="s">
        <v>213</v>
      </c>
      <c r="K10" s="417" t="str">
        <f t="shared" ref="K10:K39" si="1">IF(AND(I10&lt;&gt;"",J10&lt;&gt;""),(I10-J10)/I10*100,"")</f>
        <v/>
      </c>
      <c r="L10" s="446"/>
      <c r="M10" s="446"/>
      <c r="N10" s="417" t="str">
        <f t="shared" ref="N10:N39" si="2">IF(AND(L10&lt;&gt;"",M10&lt;&gt;""),(L10-M10)/L10*100,"")</f>
        <v/>
      </c>
      <c r="O10" s="446"/>
      <c r="P10" s="446"/>
      <c r="Q10" s="417" t="str">
        <f t="shared" ref="Q10:Q39" si="3">IF(AND(O10&lt;&gt;"",P10&lt;&gt;""),(O10-P10)/O10*100,"")</f>
        <v/>
      </c>
      <c r="R10" s="567"/>
      <c r="S10" s="568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417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4">
        <v>13.5</v>
      </c>
      <c r="AM10" s="164">
        <v>0.14000000000000001</v>
      </c>
      <c r="AN10" s="232"/>
      <c r="AO10" s="162">
        <v>570</v>
      </c>
      <c r="AP10" s="569" t="s">
        <v>213</v>
      </c>
      <c r="AQ10" s="442" t="s">
        <v>213</v>
      </c>
      <c r="AR10" s="442" t="s">
        <v>213</v>
      </c>
      <c r="AS10" s="514" t="s">
        <v>213</v>
      </c>
      <c r="AT10" s="570">
        <v>7.6630434782608701</v>
      </c>
      <c r="AU10" s="571" t="s">
        <v>213</v>
      </c>
      <c r="AV10" s="572" t="s">
        <v>213</v>
      </c>
      <c r="AW10" s="514">
        <v>15</v>
      </c>
      <c r="AX10" s="514"/>
      <c r="AY10" s="443"/>
      <c r="AZ10" s="443"/>
      <c r="BA10" s="443"/>
      <c r="BB10" s="443"/>
      <c r="BC10" s="162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1.4</v>
      </c>
    </row>
    <row r="11" spans="1:246" s="42" customFormat="1" ht="24.95" customHeight="1" x14ac:dyDescent="0.25">
      <c r="A11" s="218" t="s">
        <v>47</v>
      </c>
      <c r="B11" s="219">
        <v>3</v>
      </c>
      <c r="C11" s="162">
        <v>10</v>
      </c>
      <c r="D11" s="162"/>
      <c r="E11" s="159">
        <v>7.88</v>
      </c>
      <c r="F11" s="159">
        <v>7.59</v>
      </c>
      <c r="G11" s="281">
        <v>1917</v>
      </c>
      <c r="H11" s="281">
        <v>1808</v>
      </c>
      <c r="I11" s="281">
        <v>543.3333333333336</v>
      </c>
      <c r="J11" s="446">
        <v>15.000000000000012</v>
      </c>
      <c r="K11" s="417">
        <f t="shared" si="1"/>
        <v>97.239263803680984</v>
      </c>
      <c r="L11" s="446">
        <v>771</v>
      </c>
      <c r="M11" s="446">
        <v>12</v>
      </c>
      <c r="N11" s="417">
        <f t="shared" si="2"/>
        <v>98.443579766536971</v>
      </c>
      <c r="O11" s="281">
        <v>1420</v>
      </c>
      <c r="P11" s="281">
        <v>53</v>
      </c>
      <c r="Q11" s="417">
        <f t="shared" si="3"/>
        <v>96.267605633802816</v>
      </c>
      <c r="R11" s="567"/>
      <c r="S11" s="568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417" t="str">
        <f t="shared" si="5"/>
        <v/>
      </c>
      <c r="AF11" s="156"/>
      <c r="AG11" s="156"/>
      <c r="AH11" s="127" t="s">
        <v>214</v>
      </c>
      <c r="AI11" s="156" t="s">
        <v>215</v>
      </c>
      <c r="AJ11" s="156" t="s">
        <v>216</v>
      </c>
      <c r="AK11" s="156" t="s">
        <v>216</v>
      </c>
      <c r="AL11" s="164">
        <v>13.6</v>
      </c>
      <c r="AM11" s="164">
        <v>0.18</v>
      </c>
      <c r="AN11" s="232"/>
      <c r="AO11" s="162">
        <v>600</v>
      </c>
      <c r="AP11" s="569">
        <v>351.90615835777129</v>
      </c>
      <c r="AQ11" s="442">
        <v>1704.9999999999998</v>
      </c>
      <c r="AR11" s="442">
        <v>5060.0000000000009</v>
      </c>
      <c r="AS11" s="514">
        <v>89.736070381231698</v>
      </c>
      <c r="AT11" s="570">
        <v>8.3049738219895293</v>
      </c>
      <c r="AU11" s="571"/>
      <c r="AV11" s="572">
        <v>3.5634311543714429E-2</v>
      </c>
      <c r="AW11" s="514"/>
      <c r="AX11" s="514"/>
      <c r="AY11" s="443"/>
      <c r="AZ11" s="443"/>
      <c r="BA11" s="443"/>
      <c r="BB11" s="571"/>
      <c r="BC11" s="162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1.3</v>
      </c>
    </row>
    <row r="12" spans="1:246" s="42" customFormat="1" ht="24.95" customHeight="1" x14ac:dyDescent="0.25">
      <c r="A12" s="218" t="s">
        <v>48</v>
      </c>
      <c r="B12" s="219">
        <v>4</v>
      </c>
      <c r="C12" s="162">
        <v>10</v>
      </c>
      <c r="D12" s="566"/>
      <c r="E12" s="159"/>
      <c r="F12" s="159"/>
      <c r="G12" s="281"/>
      <c r="H12" s="281"/>
      <c r="I12" s="446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567"/>
      <c r="S12" s="568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417" t="str">
        <f t="shared" si="5"/>
        <v/>
      </c>
      <c r="AF12" s="156"/>
      <c r="AG12" s="156"/>
      <c r="AH12" s="127"/>
      <c r="AI12" s="156"/>
      <c r="AJ12" s="156"/>
      <c r="AK12" s="156"/>
      <c r="AL12" s="164">
        <v>13.4</v>
      </c>
      <c r="AM12" s="164">
        <v>0.3</v>
      </c>
      <c r="AN12" s="232"/>
      <c r="AO12" s="162">
        <v>600</v>
      </c>
      <c r="AP12" s="569" t="s">
        <v>213</v>
      </c>
      <c r="AQ12" s="442" t="s">
        <v>213</v>
      </c>
      <c r="AR12" s="442" t="s">
        <v>213</v>
      </c>
      <c r="AS12" s="514" t="s">
        <v>213</v>
      </c>
      <c r="AT12" s="570">
        <v>9.5557228915662655</v>
      </c>
      <c r="AU12" s="571"/>
      <c r="AV12" s="572" t="s">
        <v>213</v>
      </c>
      <c r="AW12" s="514"/>
      <c r="AX12" s="514"/>
      <c r="AY12" s="443"/>
      <c r="AZ12" s="443"/>
      <c r="BA12" s="443"/>
      <c r="BB12" s="443"/>
      <c r="BC12" s="162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1.3</v>
      </c>
    </row>
    <row r="13" spans="1:246" s="42" customFormat="1" ht="24.95" customHeight="1" x14ac:dyDescent="0.25">
      <c r="A13" s="218" t="s">
        <v>49</v>
      </c>
      <c r="B13" s="219">
        <v>5</v>
      </c>
      <c r="C13" s="162">
        <v>8</v>
      </c>
      <c r="D13" s="162"/>
      <c r="E13" s="159">
        <v>8.1300000000000008</v>
      </c>
      <c r="F13" s="159">
        <v>7.46</v>
      </c>
      <c r="G13" s="281">
        <v>3150</v>
      </c>
      <c r="H13" s="281">
        <v>1767</v>
      </c>
      <c r="I13" s="446">
        <v>186.00000000000003</v>
      </c>
      <c r="J13" s="281">
        <v>13.888888888888902</v>
      </c>
      <c r="K13" s="417">
        <f t="shared" si="1"/>
        <v>92.532855436081235</v>
      </c>
      <c r="L13" s="281">
        <v>292.28571428571439</v>
      </c>
      <c r="M13" s="281">
        <v>8.3333333333333393</v>
      </c>
      <c r="N13" s="417">
        <f t="shared" si="2"/>
        <v>97.148908439231036</v>
      </c>
      <c r="O13" s="281">
        <v>531.42857142857156</v>
      </c>
      <c r="P13" s="281">
        <v>34.72222222222225</v>
      </c>
      <c r="Q13" s="417">
        <f t="shared" si="3"/>
        <v>93.466248506571091</v>
      </c>
      <c r="R13" s="567"/>
      <c r="S13" s="568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417" t="str">
        <f t="shared" si="5"/>
        <v/>
      </c>
      <c r="AF13" s="156"/>
      <c r="AG13" s="156"/>
      <c r="AH13" s="127" t="s">
        <v>214</v>
      </c>
      <c r="AI13" s="156" t="s">
        <v>215</v>
      </c>
      <c r="AJ13" s="156" t="s">
        <v>216</v>
      </c>
      <c r="AK13" s="156" t="s">
        <v>216</v>
      </c>
      <c r="AL13" s="164">
        <v>13.2</v>
      </c>
      <c r="AM13" s="164">
        <v>0.17</v>
      </c>
      <c r="AN13" s="232"/>
      <c r="AO13" s="162">
        <v>610</v>
      </c>
      <c r="AP13" s="569">
        <v>359.88200589970501</v>
      </c>
      <c r="AQ13" s="442">
        <v>1695</v>
      </c>
      <c r="AR13" s="442">
        <v>4550</v>
      </c>
      <c r="AS13" s="514">
        <v>91.445427728613566</v>
      </c>
      <c r="AT13" s="570">
        <v>8.1555269922879194</v>
      </c>
      <c r="AU13" s="571"/>
      <c r="AV13" s="572">
        <v>1.087091879786288E-2</v>
      </c>
      <c r="AW13" s="514"/>
      <c r="AX13" s="514"/>
      <c r="AY13" s="443"/>
      <c r="AZ13" s="443"/>
      <c r="BA13" s="443"/>
      <c r="BB13" s="443"/>
      <c r="BC13" s="162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1.4</v>
      </c>
    </row>
    <row r="14" spans="1:246" s="42" customFormat="1" ht="24.95" customHeight="1" x14ac:dyDescent="0.25">
      <c r="A14" s="218" t="s">
        <v>50</v>
      </c>
      <c r="B14" s="219">
        <v>6</v>
      </c>
      <c r="C14" s="162">
        <v>12</v>
      </c>
      <c r="D14" s="162"/>
      <c r="E14" s="159"/>
      <c r="F14" s="159"/>
      <c r="G14" s="281"/>
      <c r="H14" s="281"/>
      <c r="I14" s="446" t="s">
        <v>213</v>
      </c>
      <c r="J14" s="446" t="s">
        <v>213</v>
      </c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567"/>
      <c r="S14" s="568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417" t="str">
        <f t="shared" si="5"/>
        <v/>
      </c>
      <c r="AF14" s="156"/>
      <c r="AG14" s="156"/>
      <c r="AH14" s="127"/>
      <c r="AI14" s="156"/>
      <c r="AJ14" s="156"/>
      <c r="AK14" s="156"/>
      <c r="AL14" s="164">
        <v>13.2</v>
      </c>
      <c r="AM14" s="164">
        <v>0.19</v>
      </c>
      <c r="AN14" s="232"/>
      <c r="AO14" s="162">
        <v>600</v>
      </c>
      <c r="AP14" s="569" t="s">
        <v>213</v>
      </c>
      <c r="AQ14" s="442" t="s">
        <v>213</v>
      </c>
      <c r="AR14" s="442" t="s">
        <v>213</v>
      </c>
      <c r="AS14" s="514" t="s">
        <v>213</v>
      </c>
      <c r="AT14" s="570">
        <v>8.8865546218487399</v>
      </c>
      <c r="AU14" s="571"/>
      <c r="AV14" s="572" t="s">
        <v>213</v>
      </c>
      <c r="AW14" s="514"/>
      <c r="AX14" s="514"/>
      <c r="AY14" s="506"/>
      <c r="AZ14" s="443"/>
      <c r="BA14" s="443"/>
      <c r="BB14" s="443"/>
      <c r="BC14" s="162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1.3</v>
      </c>
    </row>
    <row r="15" spans="1:246" s="42" customFormat="1" ht="24.95" customHeight="1" x14ac:dyDescent="0.25">
      <c r="A15" s="218" t="s">
        <v>51</v>
      </c>
      <c r="B15" s="219">
        <v>7</v>
      </c>
      <c r="C15" s="162">
        <v>13</v>
      </c>
      <c r="D15" s="162"/>
      <c r="E15" s="159"/>
      <c r="F15" s="159"/>
      <c r="G15" s="281"/>
      <c r="H15" s="281"/>
      <c r="I15" s="281" t="s">
        <v>213</v>
      </c>
      <c r="J15" s="446" t="s">
        <v>213</v>
      </c>
      <c r="K15" s="417" t="str">
        <f t="shared" si="1"/>
        <v/>
      </c>
      <c r="L15" s="281"/>
      <c r="M15" s="281"/>
      <c r="N15" s="417" t="str">
        <f t="shared" si="2"/>
        <v/>
      </c>
      <c r="O15" s="281"/>
      <c r="P15" s="281"/>
      <c r="Q15" s="417" t="str">
        <f t="shared" si="3"/>
        <v/>
      </c>
      <c r="R15" s="567"/>
      <c r="S15" s="568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417" t="str">
        <f t="shared" si="5"/>
        <v/>
      </c>
      <c r="AF15" s="156"/>
      <c r="AG15" s="156"/>
      <c r="AH15" s="127"/>
      <c r="AI15" s="156"/>
      <c r="AJ15" s="156"/>
      <c r="AK15" s="156"/>
      <c r="AL15" s="164">
        <v>12.8</v>
      </c>
      <c r="AM15" s="164">
        <v>0.71</v>
      </c>
      <c r="AN15" s="232"/>
      <c r="AO15" s="162">
        <v>600</v>
      </c>
      <c r="AP15" s="569" t="s">
        <v>213</v>
      </c>
      <c r="AQ15" s="442" t="s">
        <v>213</v>
      </c>
      <c r="AR15" s="442" t="s">
        <v>213</v>
      </c>
      <c r="AS15" s="514" t="s">
        <v>213</v>
      </c>
      <c r="AT15" s="570">
        <v>6.4877300613496942</v>
      </c>
      <c r="AU15" s="571"/>
      <c r="AV15" s="572" t="s">
        <v>213</v>
      </c>
      <c r="AW15" s="514"/>
      <c r="AX15" s="514"/>
      <c r="AY15" s="443"/>
      <c r="AZ15" s="443"/>
      <c r="BA15" s="443"/>
      <c r="BB15" s="443"/>
      <c r="BC15" s="162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1.4</v>
      </c>
    </row>
    <row r="16" spans="1:246" s="42" customFormat="1" ht="24.95" customHeight="1" x14ac:dyDescent="0.25">
      <c r="A16" s="218" t="s">
        <v>52</v>
      </c>
      <c r="B16" s="219">
        <v>8</v>
      </c>
      <c r="C16" s="162">
        <v>12</v>
      </c>
      <c r="D16" s="162"/>
      <c r="E16" s="159"/>
      <c r="F16" s="159"/>
      <c r="G16" s="281"/>
      <c r="H16" s="281"/>
      <c r="I16" s="446" t="s">
        <v>213</v>
      </c>
      <c r="J16" s="446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567"/>
      <c r="S16" s="568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417" t="str">
        <f t="shared" si="5"/>
        <v/>
      </c>
      <c r="AF16" s="156"/>
      <c r="AG16" s="156"/>
      <c r="AH16" s="127"/>
      <c r="AI16" s="156"/>
      <c r="AJ16" s="156"/>
      <c r="AK16" s="156"/>
      <c r="AL16" s="164"/>
      <c r="AM16" s="164"/>
      <c r="AN16" s="232"/>
      <c r="AO16" s="162"/>
      <c r="AP16" s="569" t="s">
        <v>213</v>
      </c>
      <c r="AQ16" s="442" t="s">
        <v>213</v>
      </c>
      <c r="AR16" s="442" t="s">
        <v>213</v>
      </c>
      <c r="AS16" s="514" t="s">
        <v>213</v>
      </c>
      <c r="AT16" s="570">
        <v>6.4877300613496942</v>
      </c>
      <c r="AU16" s="571"/>
      <c r="AV16" s="572" t="s">
        <v>213</v>
      </c>
      <c r="AW16" s="514"/>
      <c r="AX16" s="514"/>
      <c r="AY16" s="443"/>
      <c r="AZ16" s="443"/>
      <c r="BA16" s="443"/>
      <c r="BB16" s="443"/>
      <c r="BC16" s="162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/>
    </row>
    <row r="17" spans="1:69" s="42" customFormat="1" ht="24.95" customHeight="1" x14ac:dyDescent="0.25">
      <c r="A17" s="218" t="s">
        <v>53</v>
      </c>
      <c r="B17" s="219">
        <v>9</v>
      </c>
      <c r="C17" s="162">
        <v>9</v>
      </c>
      <c r="D17" s="162"/>
      <c r="E17" s="159"/>
      <c r="F17" s="159"/>
      <c r="G17" s="281"/>
      <c r="H17" s="281"/>
      <c r="I17" s="446" t="s">
        <v>213</v>
      </c>
      <c r="J17" s="446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567"/>
      <c r="S17" s="568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156"/>
      <c r="AE17" s="417" t="str">
        <f t="shared" si="5"/>
        <v/>
      </c>
      <c r="AF17" s="156"/>
      <c r="AG17" s="156"/>
      <c r="AH17" s="127"/>
      <c r="AI17" s="156"/>
      <c r="AJ17" s="156"/>
      <c r="AK17" s="156"/>
      <c r="AL17" s="164">
        <v>12.9</v>
      </c>
      <c r="AM17" s="164">
        <v>0.63</v>
      </c>
      <c r="AN17" s="232"/>
      <c r="AO17" s="162">
        <v>590</v>
      </c>
      <c r="AP17" s="569" t="s">
        <v>213</v>
      </c>
      <c r="AQ17" s="442" t="s">
        <v>213</v>
      </c>
      <c r="AR17" s="442" t="s">
        <v>213</v>
      </c>
      <c r="AS17" s="514" t="s">
        <v>213</v>
      </c>
      <c r="AT17" s="570">
        <v>10.333876221498372</v>
      </c>
      <c r="AU17" s="571"/>
      <c r="AV17" s="572" t="s">
        <v>213</v>
      </c>
      <c r="AW17" s="514"/>
      <c r="AX17" s="514"/>
      <c r="AY17" s="443"/>
      <c r="AZ17" s="443"/>
      <c r="BA17" s="443"/>
      <c r="BB17" s="443"/>
      <c r="BC17" s="162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1.4</v>
      </c>
    </row>
    <row r="18" spans="1:69" s="42" customFormat="1" ht="24.95" customHeight="1" x14ac:dyDescent="0.25">
      <c r="A18" s="218" t="s">
        <v>47</v>
      </c>
      <c r="B18" s="219">
        <v>10</v>
      </c>
      <c r="C18" s="162">
        <v>9</v>
      </c>
      <c r="D18" s="162"/>
      <c r="E18" s="159">
        <v>7.37</v>
      </c>
      <c r="F18" s="159">
        <v>7.82</v>
      </c>
      <c r="G18" s="281">
        <v>2304</v>
      </c>
      <c r="H18" s="281">
        <v>1734</v>
      </c>
      <c r="I18" s="281">
        <v>171.99999999999991</v>
      </c>
      <c r="J18" s="446">
        <v>15.000000000000012</v>
      </c>
      <c r="K18" s="417">
        <f t="shared" si="1"/>
        <v>91.279069767441854</v>
      </c>
      <c r="L18" s="281">
        <v>370.15000000000003</v>
      </c>
      <c r="M18" s="281">
        <v>9.36</v>
      </c>
      <c r="N18" s="417">
        <f t="shared" si="2"/>
        <v>97.471295420775363</v>
      </c>
      <c r="O18" s="281">
        <v>673</v>
      </c>
      <c r="P18" s="281">
        <v>39</v>
      </c>
      <c r="Q18" s="417">
        <f t="shared" si="3"/>
        <v>94.205052005943529</v>
      </c>
      <c r="R18" s="567">
        <v>113</v>
      </c>
      <c r="S18" s="568">
        <v>38</v>
      </c>
      <c r="T18" s="157">
        <v>103.8</v>
      </c>
      <c r="U18" s="157">
        <v>37.9</v>
      </c>
      <c r="V18" s="157">
        <v>1</v>
      </c>
      <c r="W18" s="157">
        <v>1</v>
      </c>
      <c r="X18" s="157"/>
      <c r="Y18" s="157"/>
      <c r="Z18" s="305">
        <f t="shared" si="6"/>
        <v>114</v>
      </c>
      <c r="AA18" s="305">
        <f t="shared" si="6"/>
        <v>39</v>
      </c>
      <c r="AB18" s="304">
        <f t="shared" si="4"/>
        <v>65.789473684210535</v>
      </c>
      <c r="AC18" s="157">
        <v>9.9</v>
      </c>
      <c r="AD18" s="447">
        <v>2.4</v>
      </c>
      <c r="AE18" s="417">
        <f t="shared" si="5"/>
        <v>75.757575757575751</v>
      </c>
      <c r="AF18" s="156"/>
      <c r="AG18" s="156"/>
      <c r="AH18" s="127" t="s">
        <v>214</v>
      </c>
      <c r="AI18" s="156" t="s">
        <v>215</v>
      </c>
      <c r="AJ18" s="156" t="s">
        <v>216</v>
      </c>
      <c r="AK18" s="156" t="s">
        <v>216</v>
      </c>
      <c r="AL18" s="164">
        <v>12.7</v>
      </c>
      <c r="AM18" s="164">
        <v>0.16</v>
      </c>
      <c r="AN18" s="232"/>
      <c r="AO18" s="162">
        <v>600</v>
      </c>
      <c r="AP18" s="569">
        <v>329.2181069958848</v>
      </c>
      <c r="AQ18" s="442">
        <v>1822.5</v>
      </c>
      <c r="AR18" s="442">
        <v>3450</v>
      </c>
      <c r="AS18" s="514">
        <v>88.751714677640607</v>
      </c>
      <c r="AT18" s="570">
        <v>8.1555269922879194</v>
      </c>
      <c r="AU18" s="571"/>
      <c r="AV18" s="572">
        <v>1.4404265047816401E-2</v>
      </c>
      <c r="AW18" s="514"/>
      <c r="AX18" s="514"/>
      <c r="AY18" s="443"/>
      <c r="AZ18" s="443"/>
      <c r="BA18" s="443"/>
      <c r="BB18" s="443"/>
      <c r="BC18" s="162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1.4</v>
      </c>
    </row>
    <row r="19" spans="1:69" s="42" customFormat="1" ht="24.95" customHeight="1" x14ac:dyDescent="0.25">
      <c r="A19" s="218" t="s">
        <v>48</v>
      </c>
      <c r="B19" s="219">
        <v>11</v>
      </c>
      <c r="C19" s="162">
        <v>8</v>
      </c>
      <c r="D19" s="162"/>
      <c r="E19" s="159">
        <v>7.5</v>
      </c>
      <c r="F19" s="159">
        <v>7.6</v>
      </c>
      <c r="G19" s="281">
        <v>2800</v>
      </c>
      <c r="H19" s="281">
        <v>2300</v>
      </c>
      <c r="I19" s="446">
        <v>420</v>
      </c>
      <c r="J19" s="281">
        <v>12</v>
      </c>
      <c r="K19" s="417">
        <f t="shared" si="1"/>
        <v>97.142857142857139</v>
      </c>
      <c r="L19" s="281">
        <v>490</v>
      </c>
      <c r="M19" s="281">
        <v>6</v>
      </c>
      <c r="N19" s="417">
        <f t="shared" si="2"/>
        <v>98.775510204081627</v>
      </c>
      <c r="O19" s="281">
        <v>1100</v>
      </c>
      <c r="P19" s="281">
        <v>41</v>
      </c>
      <c r="Q19" s="417">
        <f t="shared" si="3"/>
        <v>96.27272727272728</v>
      </c>
      <c r="R19" s="567"/>
      <c r="S19" s="568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447"/>
      <c r="AE19" s="417" t="str">
        <f t="shared" si="5"/>
        <v/>
      </c>
      <c r="AF19" s="156"/>
      <c r="AG19" s="156"/>
      <c r="AH19" s="127" t="s">
        <v>214</v>
      </c>
      <c r="AI19" s="156" t="s">
        <v>217</v>
      </c>
      <c r="AJ19" s="156" t="s">
        <v>216</v>
      </c>
      <c r="AK19" s="156" t="s">
        <v>216</v>
      </c>
      <c r="AL19" s="164">
        <v>12.6</v>
      </c>
      <c r="AM19" s="164">
        <v>0.56999999999999995</v>
      </c>
      <c r="AN19" s="232"/>
      <c r="AO19" s="162">
        <v>610</v>
      </c>
      <c r="AP19" s="569" t="s">
        <v>213</v>
      </c>
      <c r="AQ19" s="442" t="s">
        <v>213</v>
      </c>
      <c r="AR19" s="442" t="s">
        <v>213</v>
      </c>
      <c r="AS19" s="514" t="s">
        <v>213</v>
      </c>
      <c r="AT19" s="570">
        <v>8.7156593406593412</v>
      </c>
      <c r="AU19" s="571"/>
      <c r="AV19" s="572"/>
      <c r="AW19" s="514"/>
      <c r="AX19" s="514"/>
      <c r="AY19" s="443"/>
      <c r="AZ19" s="443"/>
      <c r="BA19" s="443"/>
      <c r="BB19" s="443"/>
      <c r="BC19" s="162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1.3</v>
      </c>
    </row>
    <row r="20" spans="1:69" s="42" customFormat="1" ht="24.95" customHeight="1" x14ac:dyDescent="0.25">
      <c r="A20" s="218" t="s">
        <v>49</v>
      </c>
      <c r="B20" s="219">
        <v>12</v>
      </c>
      <c r="C20" s="162">
        <v>9</v>
      </c>
      <c r="D20" s="162"/>
      <c r="E20" s="159"/>
      <c r="F20" s="159"/>
      <c r="G20" s="281"/>
      <c r="H20" s="281"/>
      <c r="I20" s="446" t="s">
        <v>213</v>
      </c>
      <c r="J20" s="446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567"/>
      <c r="S20" s="568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417" t="str">
        <f t="shared" si="5"/>
        <v/>
      </c>
      <c r="AF20" s="156"/>
      <c r="AG20" s="156"/>
      <c r="AH20" s="127"/>
      <c r="AI20" s="156"/>
      <c r="AJ20" s="156"/>
      <c r="AK20" s="156"/>
      <c r="AL20" s="164">
        <v>12.4</v>
      </c>
      <c r="AM20" s="164">
        <v>0.25</v>
      </c>
      <c r="AN20" s="232"/>
      <c r="AO20" s="162">
        <v>600</v>
      </c>
      <c r="AP20" s="569" t="s">
        <v>213</v>
      </c>
      <c r="AQ20" s="442" t="s">
        <v>213</v>
      </c>
      <c r="AR20" s="442" t="s">
        <v>213</v>
      </c>
      <c r="AS20" s="514" t="s">
        <v>213</v>
      </c>
      <c r="AT20" s="570">
        <v>8.7156593406593412</v>
      </c>
      <c r="AU20" s="571"/>
      <c r="AV20" s="572" t="s">
        <v>213</v>
      </c>
      <c r="AW20" s="514"/>
      <c r="AX20" s="514">
        <v>2000</v>
      </c>
      <c r="AY20" s="443"/>
      <c r="AZ20" s="443"/>
      <c r="BA20" s="443"/>
      <c r="BB20" s="443"/>
      <c r="BC20" s="162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1.3</v>
      </c>
    </row>
    <row r="21" spans="1:69" s="42" customFormat="1" ht="24.95" customHeight="1" x14ac:dyDescent="0.25">
      <c r="A21" s="218" t="s">
        <v>50</v>
      </c>
      <c r="B21" s="219">
        <v>13</v>
      </c>
      <c r="C21" s="162">
        <v>9</v>
      </c>
      <c r="D21" s="162"/>
      <c r="E21" s="159">
        <v>7.83</v>
      </c>
      <c r="F21" s="159">
        <v>7.66</v>
      </c>
      <c r="G21" s="281">
        <v>2360</v>
      </c>
      <c r="H21" s="281">
        <v>1694</v>
      </c>
      <c r="I21" s="446">
        <v>132.00000000000017</v>
      </c>
      <c r="J21" s="281">
        <v>14.117647058823525</v>
      </c>
      <c r="K21" s="417">
        <f t="shared" si="1"/>
        <v>89.30481283422462</v>
      </c>
      <c r="L21" s="281">
        <v>207.42857142857173</v>
      </c>
      <c r="M21" s="281">
        <v>8.4705882352941142</v>
      </c>
      <c r="N21" s="417">
        <f t="shared" si="2"/>
        <v>95.91638308215849</v>
      </c>
      <c r="O21" s="281">
        <v>377.14285714285768</v>
      </c>
      <c r="P21" s="281">
        <v>35.294117647058812</v>
      </c>
      <c r="Q21" s="417">
        <f t="shared" si="3"/>
        <v>90.641711229946551</v>
      </c>
      <c r="R21" s="567"/>
      <c r="S21" s="568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6"/>
      <c r="AE21" s="417" t="str">
        <f t="shared" si="5"/>
        <v/>
      </c>
      <c r="AF21" s="156"/>
      <c r="AG21" s="156"/>
      <c r="AH21" s="127" t="s">
        <v>214</v>
      </c>
      <c r="AI21" s="156" t="s">
        <v>215</v>
      </c>
      <c r="AJ21" s="156" t="s">
        <v>216</v>
      </c>
      <c r="AK21" s="156" t="s">
        <v>216</v>
      </c>
      <c r="AL21" s="164">
        <v>12.3</v>
      </c>
      <c r="AM21" s="164">
        <v>0.11</v>
      </c>
      <c r="AN21" s="232"/>
      <c r="AO21" s="162">
        <v>580</v>
      </c>
      <c r="AP21" s="569">
        <v>381.5789473684211</v>
      </c>
      <c r="AQ21" s="442">
        <v>1519.9999999999998</v>
      </c>
      <c r="AR21" s="442">
        <v>1566.6666666666663</v>
      </c>
      <c r="AS21" s="514">
        <v>90.789473684210535</v>
      </c>
      <c r="AT21" s="570">
        <v>8.1555269922879194</v>
      </c>
      <c r="AU21" s="571"/>
      <c r="AV21" s="572">
        <v>9.6784514477683721E-3</v>
      </c>
      <c r="AW21" s="514">
        <v>80</v>
      </c>
      <c r="AX21" s="514"/>
      <c r="AY21" s="443"/>
      <c r="AZ21" s="443"/>
      <c r="BA21" s="443"/>
      <c r="BB21" s="443"/>
      <c r="BC21" s="162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1.3</v>
      </c>
    </row>
    <row r="22" spans="1:69" s="42" customFormat="1" ht="24.95" customHeight="1" x14ac:dyDescent="0.25">
      <c r="A22" s="218" t="s">
        <v>51</v>
      </c>
      <c r="B22" s="219">
        <v>14</v>
      </c>
      <c r="C22" s="162">
        <v>11</v>
      </c>
      <c r="D22" s="162"/>
      <c r="E22" s="159"/>
      <c r="F22" s="159"/>
      <c r="G22" s="281"/>
      <c r="H22" s="281"/>
      <c r="I22" s="446" t="s">
        <v>213</v>
      </c>
      <c r="J22" s="446" t="s">
        <v>213</v>
      </c>
      <c r="K22" s="417" t="str">
        <f t="shared" si="1"/>
        <v/>
      </c>
      <c r="L22" s="281"/>
      <c r="M22" s="281"/>
      <c r="N22" s="417" t="str">
        <f t="shared" si="2"/>
        <v/>
      </c>
      <c r="O22" s="281"/>
      <c r="P22" s="281"/>
      <c r="Q22" s="417" t="str">
        <f t="shared" si="3"/>
        <v/>
      </c>
      <c r="R22" s="567"/>
      <c r="S22" s="568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156"/>
      <c r="AE22" s="417" t="str">
        <f t="shared" si="5"/>
        <v/>
      </c>
      <c r="AF22" s="156"/>
      <c r="AG22" s="156"/>
      <c r="AH22" s="127"/>
      <c r="AI22" s="156"/>
      <c r="AJ22" s="156"/>
      <c r="AK22" s="156"/>
      <c r="AL22" s="164">
        <v>12.4</v>
      </c>
      <c r="AM22" s="164">
        <v>0.18</v>
      </c>
      <c r="AN22" s="232"/>
      <c r="AO22" s="162">
        <v>590</v>
      </c>
      <c r="AP22" s="569" t="s">
        <v>213</v>
      </c>
      <c r="AQ22" s="442" t="s">
        <v>213</v>
      </c>
      <c r="AR22" s="442" t="s">
        <v>213</v>
      </c>
      <c r="AS22" s="514" t="s">
        <v>213</v>
      </c>
      <c r="AT22" s="570">
        <v>7.2266514806378144</v>
      </c>
      <c r="AU22" s="571"/>
      <c r="AV22" s="572" t="s">
        <v>213</v>
      </c>
      <c r="AW22" s="514"/>
      <c r="AX22" s="514"/>
      <c r="AY22" s="443"/>
      <c r="AZ22" s="443"/>
      <c r="BA22" s="443"/>
      <c r="BB22" s="443"/>
      <c r="BC22" s="162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1.2</v>
      </c>
    </row>
    <row r="23" spans="1:69" s="42" customFormat="1" ht="24.95" customHeight="1" x14ac:dyDescent="0.25">
      <c r="A23" s="218" t="s">
        <v>52</v>
      </c>
      <c r="B23" s="219">
        <v>15</v>
      </c>
      <c r="C23" s="162">
        <v>12</v>
      </c>
      <c r="D23" s="162"/>
      <c r="E23" s="159"/>
      <c r="F23" s="159"/>
      <c r="G23" s="281"/>
      <c r="H23" s="281"/>
      <c r="I23" s="446" t="s">
        <v>213</v>
      </c>
      <c r="J23" s="446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567"/>
      <c r="S23" s="568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417" t="str">
        <f t="shared" si="5"/>
        <v/>
      </c>
      <c r="AF23" s="156"/>
      <c r="AG23" s="156"/>
      <c r="AH23" s="127"/>
      <c r="AI23" s="156"/>
      <c r="AJ23" s="156"/>
      <c r="AK23" s="156"/>
      <c r="AL23" s="164"/>
      <c r="AM23" s="164"/>
      <c r="AN23" s="232"/>
      <c r="AO23" s="162"/>
      <c r="AP23" s="569" t="s">
        <v>213</v>
      </c>
      <c r="AQ23" s="442" t="s">
        <v>213</v>
      </c>
      <c r="AR23" s="442" t="s">
        <v>213</v>
      </c>
      <c r="AS23" s="514" t="s">
        <v>213</v>
      </c>
      <c r="AT23" s="570">
        <v>7.2266514806378144</v>
      </c>
      <c r="AU23" s="571"/>
      <c r="AV23" s="572"/>
      <c r="AW23" s="514"/>
      <c r="AX23" s="514"/>
      <c r="AY23" s="443"/>
      <c r="AZ23" s="443"/>
      <c r="BA23" s="443"/>
      <c r="BB23" s="443"/>
      <c r="BC23" s="162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/>
    </row>
    <row r="24" spans="1:69" s="42" customFormat="1" ht="24.95" customHeight="1" x14ac:dyDescent="0.25">
      <c r="A24" s="218" t="s">
        <v>53</v>
      </c>
      <c r="B24" s="219">
        <v>16</v>
      </c>
      <c r="C24" s="162">
        <v>10</v>
      </c>
      <c r="D24" s="566"/>
      <c r="E24" s="159"/>
      <c r="F24" s="159"/>
      <c r="G24" s="281"/>
      <c r="H24" s="281"/>
      <c r="I24" s="446" t="s">
        <v>213</v>
      </c>
      <c r="J24" s="446" t="s">
        <v>213</v>
      </c>
      <c r="K24" s="417" t="str">
        <f t="shared" si="1"/>
        <v/>
      </c>
      <c r="L24" s="281"/>
      <c r="M24" s="281"/>
      <c r="N24" s="417" t="str">
        <f t="shared" si="2"/>
        <v/>
      </c>
      <c r="O24" s="281"/>
      <c r="P24" s="281"/>
      <c r="Q24" s="417" t="str">
        <f t="shared" si="3"/>
        <v/>
      </c>
      <c r="R24" s="567"/>
      <c r="S24" s="568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417" t="str">
        <f t="shared" si="5"/>
        <v/>
      </c>
      <c r="AF24" s="156"/>
      <c r="AG24" s="156"/>
      <c r="AH24" s="127"/>
      <c r="AI24" s="156"/>
      <c r="AJ24" s="156"/>
      <c r="AK24" s="156"/>
      <c r="AL24" s="164">
        <v>12.3</v>
      </c>
      <c r="AM24" s="164">
        <v>0.1</v>
      </c>
      <c r="AN24" s="232"/>
      <c r="AO24" s="162">
        <v>600</v>
      </c>
      <c r="AP24" s="569" t="s">
        <v>213</v>
      </c>
      <c r="AQ24" s="442" t="s">
        <v>213</v>
      </c>
      <c r="AR24" s="442" t="s">
        <v>213</v>
      </c>
      <c r="AS24" s="514" t="s">
        <v>213</v>
      </c>
      <c r="AT24" s="570">
        <v>9.0642857142857149</v>
      </c>
      <c r="AU24" s="571"/>
      <c r="AV24" s="572" t="s">
        <v>213</v>
      </c>
      <c r="AW24" s="514">
        <v>10</v>
      </c>
      <c r="AX24" s="514"/>
      <c r="AY24" s="443"/>
      <c r="AZ24" s="443"/>
      <c r="BA24" s="443"/>
      <c r="BB24" s="443"/>
      <c r="BC24" s="162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1.3</v>
      </c>
    </row>
    <row r="25" spans="1:69" s="42" customFormat="1" ht="24.95" customHeight="1" x14ac:dyDescent="0.25">
      <c r="A25" s="218" t="s">
        <v>47</v>
      </c>
      <c r="B25" s="219">
        <v>17</v>
      </c>
      <c r="C25" s="162">
        <v>11</v>
      </c>
      <c r="D25" s="162"/>
      <c r="E25" s="159">
        <v>7.5</v>
      </c>
      <c r="F25" s="159">
        <v>7.66</v>
      </c>
      <c r="G25" s="281">
        <v>1565</v>
      </c>
      <c r="H25" s="281">
        <v>1687</v>
      </c>
      <c r="I25" s="281">
        <v>906.66666666666674</v>
      </c>
      <c r="J25" s="281">
        <v>9.333333333333325</v>
      </c>
      <c r="K25" s="417">
        <f t="shared" si="1"/>
        <v>98.970588235294116</v>
      </c>
      <c r="L25" s="281">
        <v>1052.7</v>
      </c>
      <c r="M25" s="281">
        <v>9.1199999999999992</v>
      </c>
      <c r="N25" s="417">
        <f t="shared" si="2"/>
        <v>99.13365631233971</v>
      </c>
      <c r="O25" s="281">
        <v>1914</v>
      </c>
      <c r="P25" s="281">
        <v>38</v>
      </c>
      <c r="Q25" s="417">
        <f t="shared" si="3"/>
        <v>98.014629049111818</v>
      </c>
      <c r="R25" s="567"/>
      <c r="S25" s="568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447"/>
      <c r="AE25" s="417" t="str">
        <f t="shared" si="5"/>
        <v/>
      </c>
      <c r="AF25" s="156"/>
      <c r="AG25" s="156"/>
      <c r="AH25" s="127" t="s">
        <v>214</v>
      </c>
      <c r="AI25" s="156" t="s">
        <v>215</v>
      </c>
      <c r="AJ25" s="156" t="s">
        <v>216</v>
      </c>
      <c r="AK25" s="156" t="s">
        <v>216</v>
      </c>
      <c r="AL25" s="164">
        <v>12.3</v>
      </c>
      <c r="AM25" s="164">
        <v>0.09</v>
      </c>
      <c r="AN25" s="232"/>
      <c r="AO25" s="162">
        <v>600</v>
      </c>
      <c r="AP25" s="569">
        <v>428.57142857142844</v>
      </c>
      <c r="AQ25" s="442">
        <v>1400.0000000000005</v>
      </c>
      <c r="AR25" s="442">
        <v>3319.9999999999995</v>
      </c>
      <c r="AS25" s="514">
        <v>98.928571428571402</v>
      </c>
      <c r="AT25" s="570">
        <v>8.8865546218487399</v>
      </c>
      <c r="AU25" s="571"/>
      <c r="AV25" s="572">
        <v>6.5178993583248884E-2</v>
      </c>
      <c r="AW25" s="514"/>
      <c r="AX25" s="514"/>
      <c r="AY25" s="443"/>
      <c r="AZ25" s="443"/>
      <c r="BA25" s="443"/>
      <c r="BB25" s="443"/>
      <c r="BC25" s="162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1.4</v>
      </c>
    </row>
    <row r="26" spans="1:69" s="42" customFormat="1" ht="24.95" customHeight="1" x14ac:dyDescent="0.25">
      <c r="A26" s="218" t="s">
        <v>48</v>
      </c>
      <c r="B26" s="219">
        <v>18</v>
      </c>
      <c r="C26" s="162">
        <v>9</v>
      </c>
      <c r="D26" s="162"/>
      <c r="E26" s="159"/>
      <c r="F26" s="159"/>
      <c r="G26" s="281"/>
      <c r="H26" s="281"/>
      <c r="I26" s="281" t="s">
        <v>213</v>
      </c>
      <c r="J26" s="281" t="s">
        <v>213</v>
      </c>
      <c r="K26" s="417" t="str">
        <f t="shared" si="1"/>
        <v/>
      </c>
      <c r="L26" s="281"/>
      <c r="M26" s="281"/>
      <c r="N26" s="417" t="str">
        <f t="shared" si="2"/>
        <v/>
      </c>
      <c r="O26" s="281"/>
      <c r="P26" s="281"/>
      <c r="Q26" s="417" t="str">
        <f t="shared" si="3"/>
        <v/>
      </c>
      <c r="R26" s="567"/>
      <c r="S26" s="568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6"/>
      <c r="AE26" s="417" t="str">
        <f t="shared" si="5"/>
        <v/>
      </c>
      <c r="AF26" s="156"/>
      <c r="AG26" s="156"/>
      <c r="AH26" s="127"/>
      <c r="AI26" s="156"/>
      <c r="AJ26" s="156"/>
      <c r="AK26" s="156"/>
      <c r="AL26" s="164">
        <v>12.2</v>
      </c>
      <c r="AM26" s="164">
        <v>0.41</v>
      </c>
      <c r="AN26" s="232"/>
      <c r="AO26" s="162">
        <v>590</v>
      </c>
      <c r="AP26" s="569" t="s">
        <v>213</v>
      </c>
      <c r="AQ26" s="442" t="s">
        <v>213</v>
      </c>
      <c r="AR26" s="442" t="s">
        <v>213</v>
      </c>
      <c r="AS26" s="514" t="s">
        <v>213</v>
      </c>
      <c r="AT26" s="570">
        <v>9.4560357675111781</v>
      </c>
      <c r="AU26" s="571"/>
      <c r="AV26" s="572" t="s">
        <v>213</v>
      </c>
      <c r="AW26" s="514"/>
      <c r="AX26" s="514"/>
      <c r="AY26" s="443"/>
      <c r="AZ26" s="443"/>
      <c r="BA26" s="443"/>
      <c r="BB26" s="443"/>
      <c r="BC26" s="162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1.3</v>
      </c>
    </row>
    <row r="27" spans="1:69" s="42" customFormat="1" ht="24.95" customHeight="1" x14ac:dyDescent="0.25">
      <c r="A27" s="218" t="s">
        <v>49</v>
      </c>
      <c r="B27" s="219">
        <v>19</v>
      </c>
      <c r="C27" s="162">
        <v>11</v>
      </c>
      <c r="D27" s="162"/>
      <c r="E27" s="159"/>
      <c r="F27" s="159"/>
      <c r="G27" s="281"/>
      <c r="H27" s="281"/>
      <c r="I27" s="281" t="s">
        <v>213</v>
      </c>
      <c r="J27" s="281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567"/>
      <c r="S27" s="568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417" t="str">
        <f t="shared" si="5"/>
        <v/>
      </c>
      <c r="AF27" s="156"/>
      <c r="AG27" s="156"/>
      <c r="AH27" s="127"/>
      <c r="AI27" s="156"/>
      <c r="AJ27" s="156"/>
      <c r="AK27" s="156"/>
      <c r="AL27" s="164">
        <v>12.1</v>
      </c>
      <c r="AM27" s="164">
        <v>0.33</v>
      </c>
      <c r="AN27" s="232"/>
      <c r="AO27" s="162">
        <v>600</v>
      </c>
      <c r="AP27" s="569" t="s">
        <v>213</v>
      </c>
      <c r="AQ27" s="442" t="s">
        <v>213</v>
      </c>
      <c r="AR27" s="442" t="s">
        <v>213</v>
      </c>
      <c r="AS27" s="514" t="s">
        <v>213</v>
      </c>
      <c r="AT27" s="570">
        <v>9.4560357675111781</v>
      </c>
      <c r="AU27" s="571"/>
      <c r="AV27" s="572" t="s">
        <v>213</v>
      </c>
      <c r="AW27" s="514"/>
      <c r="AX27" s="514"/>
      <c r="AY27" s="443"/>
      <c r="AZ27" s="443"/>
      <c r="BA27" s="443"/>
      <c r="BB27" s="443"/>
      <c r="BC27" s="162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1.3</v>
      </c>
    </row>
    <row r="28" spans="1:69" s="42" customFormat="1" ht="24.95" customHeight="1" x14ac:dyDescent="0.25">
      <c r="A28" s="218" t="s">
        <v>50</v>
      </c>
      <c r="B28" s="219">
        <v>20</v>
      </c>
      <c r="C28" s="162">
        <v>8</v>
      </c>
      <c r="D28" s="162"/>
      <c r="E28" s="159">
        <v>7.9</v>
      </c>
      <c r="F28" s="159">
        <v>7.61</v>
      </c>
      <c r="G28" s="281">
        <v>1867</v>
      </c>
      <c r="H28" s="281">
        <v>1552</v>
      </c>
      <c r="I28" s="446">
        <v>166.00000000000003</v>
      </c>
      <c r="J28" s="446">
        <v>8.0000000000000195</v>
      </c>
      <c r="K28" s="417">
        <f t="shared" si="1"/>
        <v>95.180722891566248</v>
      </c>
      <c r="L28" s="281">
        <v>260.85714285714295</v>
      </c>
      <c r="M28" s="281">
        <v>4.8000000000000105</v>
      </c>
      <c r="N28" s="417">
        <f t="shared" si="2"/>
        <v>98.159912376779843</v>
      </c>
      <c r="O28" s="281">
        <v>474.28571428571439</v>
      </c>
      <c r="P28" s="281">
        <v>20.000000000000046</v>
      </c>
      <c r="Q28" s="417">
        <f t="shared" si="3"/>
        <v>95.783132530120469</v>
      </c>
      <c r="R28" s="567"/>
      <c r="S28" s="568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156"/>
      <c r="AE28" s="417" t="str">
        <f t="shared" si="5"/>
        <v/>
      </c>
      <c r="AF28" s="156"/>
      <c r="AG28" s="156"/>
      <c r="AH28" s="127" t="s">
        <v>214</v>
      </c>
      <c r="AI28" s="156" t="s">
        <v>215</v>
      </c>
      <c r="AJ28" s="156" t="s">
        <v>216</v>
      </c>
      <c r="AK28" s="156" t="s">
        <v>216</v>
      </c>
      <c r="AL28" s="164">
        <v>12.1</v>
      </c>
      <c r="AM28" s="164">
        <v>0.2</v>
      </c>
      <c r="AN28" s="232"/>
      <c r="AO28" s="162">
        <v>600</v>
      </c>
      <c r="AP28" s="569">
        <v>408.16326530612236</v>
      </c>
      <c r="AQ28" s="442">
        <v>1470.0000000000005</v>
      </c>
      <c r="AR28" s="442">
        <v>5630.0000000000018</v>
      </c>
      <c r="AS28" s="514">
        <v>92.51700680272107</v>
      </c>
      <c r="AT28" s="570">
        <v>10.103503184713377</v>
      </c>
      <c r="AU28" s="571"/>
      <c r="AV28" s="572">
        <v>1.1187003226372165E-2</v>
      </c>
      <c r="AW28" s="514"/>
      <c r="AX28" s="514"/>
      <c r="AY28" s="443"/>
      <c r="AZ28" s="443"/>
      <c r="BA28" s="443"/>
      <c r="BB28" s="443"/>
      <c r="BC28" s="162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1.4</v>
      </c>
    </row>
    <row r="29" spans="1:69" s="42" customFormat="1" ht="24.95" customHeight="1" x14ac:dyDescent="0.25">
      <c r="A29" s="218" t="s">
        <v>51</v>
      </c>
      <c r="B29" s="219">
        <v>21</v>
      </c>
      <c r="C29" s="162">
        <v>10</v>
      </c>
      <c r="D29" s="162"/>
      <c r="E29" s="159"/>
      <c r="F29" s="159"/>
      <c r="G29" s="281"/>
      <c r="H29" s="281"/>
      <c r="I29" s="446" t="s">
        <v>213</v>
      </c>
      <c r="J29" s="446" t="s">
        <v>213</v>
      </c>
      <c r="K29" s="417" t="str">
        <f t="shared" si="1"/>
        <v/>
      </c>
      <c r="L29" s="281"/>
      <c r="M29" s="281"/>
      <c r="N29" s="417" t="str">
        <f t="shared" si="2"/>
        <v/>
      </c>
      <c r="O29" s="281"/>
      <c r="P29" s="281"/>
      <c r="Q29" s="417" t="str">
        <f t="shared" si="3"/>
        <v/>
      </c>
      <c r="R29" s="567"/>
      <c r="S29" s="568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417" t="str">
        <f t="shared" si="5"/>
        <v/>
      </c>
      <c r="AF29" s="156"/>
      <c r="AG29" s="156"/>
      <c r="AH29" s="127"/>
      <c r="AI29" s="156"/>
      <c r="AJ29" s="156"/>
      <c r="AK29" s="156"/>
      <c r="AL29" s="164">
        <v>11.8</v>
      </c>
      <c r="AM29" s="164">
        <v>0.79</v>
      </c>
      <c r="AN29" s="232"/>
      <c r="AO29" s="162">
        <v>580</v>
      </c>
      <c r="AP29" s="569" t="s">
        <v>213</v>
      </c>
      <c r="AQ29" s="442" t="s">
        <v>213</v>
      </c>
      <c r="AR29" s="442" t="s">
        <v>213</v>
      </c>
      <c r="AS29" s="514" t="s">
        <v>213</v>
      </c>
      <c r="AT29" s="570">
        <v>7.2847301951779562</v>
      </c>
      <c r="AU29" s="571"/>
      <c r="AV29" s="572" t="s">
        <v>213</v>
      </c>
      <c r="AW29" s="514"/>
      <c r="AX29" s="514"/>
      <c r="AY29" s="443"/>
      <c r="AZ29" s="443"/>
      <c r="BA29" s="443"/>
      <c r="BB29" s="443"/>
      <c r="BC29" s="162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1.3</v>
      </c>
    </row>
    <row r="30" spans="1:69" s="42" customFormat="1" ht="24.95" customHeight="1" x14ac:dyDescent="0.25">
      <c r="A30" s="218" t="s">
        <v>52</v>
      </c>
      <c r="B30" s="219">
        <v>22</v>
      </c>
      <c r="C30" s="162">
        <v>11</v>
      </c>
      <c r="D30" s="162"/>
      <c r="E30" s="159"/>
      <c r="F30" s="159"/>
      <c r="G30" s="281"/>
      <c r="H30" s="281"/>
      <c r="I30" s="446" t="s">
        <v>213</v>
      </c>
      <c r="J30" s="446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567"/>
      <c r="S30" s="568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156"/>
      <c r="AE30" s="417" t="str">
        <f t="shared" si="5"/>
        <v/>
      </c>
      <c r="AF30" s="156"/>
      <c r="AG30" s="156"/>
      <c r="AH30" s="127"/>
      <c r="AI30" s="156"/>
      <c r="AJ30" s="156"/>
      <c r="AK30" s="156"/>
      <c r="AL30" s="164"/>
      <c r="AM30" s="164"/>
      <c r="AN30" s="232"/>
      <c r="AO30" s="162"/>
      <c r="AP30" s="569" t="s">
        <v>213</v>
      </c>
      <c r="AQ30" s="442" t="s">
        <v>213</v>
      </c>
      <c r="AR30" s="442"/>
      <c r="AS30" s="514" t="s">
        <v>213</v>
      </c>
      <c r="AT30" s="570">
        <v>7.2847301951779562</v>
      </c>
      <c r="AU30" s="571"/>
      <c r="AV30" s="572" t="s">
        <v>213</v>
      </c>
      <c r="AW30" s="514"/>
      <c r="AX30" s="514"/>
      <c r="AY30" s="443"/>
      <c r="AZ30" s="443"/>
      <c r="BA30" s="443"/>
      <c r="BB30" s="443"/>
      <c r="BC30" s="162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/>
    </row>
    <row r="31" spans="1:69" s="42" customFormat="1" ht="24.95" customHeight="1" x14ac:dyDescent="0.25">
      <c r="A31" s="218" t="s">
        <v>53</v>
      </c>
      <c r="B31" s="219">
        <v>23</v>
      </c>
      <c r="C31" s="162">
        <v>8</v>
      </c>
      <c r="D31" s="162"/>
      <c r="E31" s="159"/>
      <c r="F31" s="159"/>
      <c r="G31" s="281"/>
      <c r="H31" s="281"/>
      <c r="I31" s="446" t="s">
        <v>213</v>
      </c>
      <c r="J31" s="446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567"/>
      <c r="S31" s="568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6"/>
      <c r="AE31" s="417" t="str">
        <f t="shared" si="5"/>
        <v/>
      </c>
      <c r="AF31" s="156"/>
      <c r="AG31" s="156"/>
      <c r="AH31" s="127"/>
      <c r="AI31" s="156"/>
      <c r="AJ31" s="156"/>
      <c r="AK31" s="156"/>
      <c r="AL31" s="164">
        <v>11</v>
      </c>
      <c r="AM31" s="164">
        <v>2.1</v>
      </c>
      <c r="AN31" s="232"/>
      <c r="AO31" s="162">
        <v>540</v>
      </c>
      <c r="AP31" s="569" t="s">
        <v>213</v>
      </c>
      <c r="AQ31" s="442" t="s">
        <v>213</v>
      </c>
      <c r="AR31" s="442" t="s">
        <v>213</v>
      </c>
      <c r="AS31" s="514" t="s">
        <v>213</v>
      </c>
      <c r="AT31" s="570">
        <v>8.7156593406593412</v>
      </c>
      <c r="AU31" s="571"/>
      <c r="AV31" s="572" t="s">
        <v>213</v>
      </c>
      <c r="AW31" s="514"/>
      <c r="AX31" s="514"/>
      <c r="AY31" s="443"/>
      <c r="AZ31" s="443"/>
      <c r="BA31" s="443"/>
      <c r="BB31" s="443"/>
      <c r="BC31" s="162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1.3</v>
      </c>
    </row>
    <row r="32" spans="1:69" s="42" customFormat="1" ht="24.95" customHeight="1" x14ac:dyDescent="0.25">
      <c r="A32" s="218" t="s">
        <v>47</v>
      </c>
      <c r="B32" s="219">
        <v>24</v>
      </c>
      <c r="C32" s="162">
        <v>9</v>
      </c>
      <c r="D32" s="162"/>
      <c r="E32" s="159">
        <v>8.18</v>
      </c>
      <c r="F32" s="159">
        <v>7.64</v>
      </c>
      <c r="G32" s="281">
        <v>1876</v>
      </c>
      <c r="H32" s="281">
        <v>1527</v>
      </c>
      <c r="I32" s="281">
        <v>199.99999999999989</v>
      </c>
      <c r="J32" s="446">
        <v>12.00000000000002</v>
      </c>
      <c r="K32" s="417">
        <f t="shared" si="1"/>
        <v>93.999999999999986</v>
      </c>
      <c r="L32" s="281">
        <v>498.85</v>
      </c>
      <c r="M32" s="281">
        <v>6.96</v>
      </c>
      <c r="N32" s="417">
        <f t="shared" si="2"/>
        <v>98.604791019344489</v>
      </c>
      <c r="O32" s="281">
        <v>907</v>
      </c>
      <c r="P32" s="281">
        <v>29</v>
      </c>
      <c r="Q32" s="417">
        <f t="shared" si="3"/>
        <v>96.802646085997793</v>
      </c>
      <c r="R32" s="567">
        <v>140.1</v>
      </c>
      <c r="S32" s="568">
        <v>11.299999999999999</v>
      </c>
      <c r="T32" s="157">
        <v>96.9</v>
      </c>
      <c r="U32" s="157">
        <v>10.199999999999999</v>
      </c>
      <c r="V32" s="157">
        <v>1.9</v>
      </c>
      <c r="W32" s="157">
        <v>1.4</v>
      </c>
      <c r="X32" s="157"/>
      <c r="Y32" s="157"/>
      <c r="Z32" s="305">
        <f t="shared" si="6"/>
        <v>142</v>
      </c>
      <c r="AA32" s="305">
        <f t="shared" si="6"/>
        <v>12.7</v>
      </c>
      <c r="AB32" s="304">
        <f t="shared" si="4"/>
        <v>91.056338028169023</v>
      </c>
      <c r="AC32" s="157">
        <v>11</v>
      </c>
      <c r="AD32" s="447">
        <v>2.5</v>
      </c>
      <c r="AE32" s="417">
        <f t="shared" si="5"/>
        <v>77.272727272727266</v>
      </c>
      <c r="AF32" s="156"/>
      <c r="AG32" s="156"/>
      <c r="AH32" s="127" t="s">
        <v>214</v>
      </c>
      <c r="AI32" s="156" t="s">
        <v>215</v>
      </c>
      <c r="AJ32" s="156" t="s">
        <v>216</v>
      </c>
      <c r="AK32" s="156" t="s">
        <v>216</v>
      </c>
      <c r="AL32" s="164">
        <v>10.8</v>
      </c>
      <c r="AM32" s="164" t="s">
        <v>247</v>
      </c>
      <c r="AN32" s="232"/>
      <c r="AO32" s="162">
        <v>550</v>
      </c>
      <c r="AP32" s="569">
        <v>405.90405904059048</v>
      </c>
      <c r="AQ32" s="442">
        <v>1354.9999999999998</v>
      </c>
      <c r="AR32" s="442">
        <v>1300.0000000000005</v>
      </c>
      <c r="AS32" s="514">
        <v>88.929889298892988</v>
      </c>
      <c r="AT32" s="570">
        <v>8.7156593406593412</v>
      </c>
      <c r="AU32" s="571"/>
      <c r="AV32" s="572">
        <v>2.6110282379419546E-2</v>
      </c>
      <c r="AW32" s="514"/>
      <c r="AX32" s="514"/>
      <c r="AY32" s="443"/>
      <c r="AZ32" s="443"/>
      <c r="BA32" s="443"/>
      <c r="BB32" s="443"/>
      <c r="BC32" s="162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1.3</v>
      </c>
    </row>
    <row r="33" spans="1:69" s="42" customFormat="1" ht="24.95" customHeight="1" x14ac:dyDescent="0.25">
      <c r="A33" s="218" t="s">
        <v>48</v>
      </c>
      <c r="B33" s="219">
        <v>25</v>
      </c>
      <c r="C33" s="162">
        <v>9</v>
      </c>
      <c r="D33" s="566"/>
      <c r="E33" s="159"/>
      <c r="F33" s="159"/>
      <c r="G33" s="281"/>
      <c r="H33" s="281"/>
      <c r="I33" s="446" t="s">
        <v>213</v>
      </c>
      <c r="J33" s="281" t="s">
        <v>213</v>
      </c>
      <c r="K33" s="417" t="str">
        <f t="shared" si="1"/>
        <v/>
      </c>
      <c r="L33" s="281"/>
      <c r="M33" s="281"/>
      <c r="N33" s="417" t="str">
        <f t="shared" si="2"/>
        <v/>
      </c>
      <c r="O33" s="281"/>
      <c r="P33" s="281"/>
      <c r="Q33" s="417" t="str">
        <f t="shared" si="3"/>
        <v/>
      </c>
      <c r="R33" s="567"/>
      <c r="S33" s="568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6"/>
      <c r="AE33" s="417" t="str">
        <f t="shared" si="5"/>
        <v/>
      </c>
      <c r="AF33" s="156"/>
      <c r="AG33" s="156"/>
      <c r="AH33" s="127"/>
      <c r="AI33" s="156"/>
      <c r="AJ33" s="156"/>
      <c r="AK33" s="156"/>
      <c r="AL33" s="164">
        <v>10.7</v>
      </c>
      <c r="AM33" s="164">
        <v>0.09</v>
      </c>
      <c r="AN33" s="232"/>
      <c r="AO33" s="162">
        <v>560</v>
      </c>
      <c r="AP33" s="569" t="s">
        <v>213</v>
      </c>
      <c r="AQ33" s="442" t="s">
        <v>213</v>
      </c>
      <c r="AR33" s="442" t="s">
        <v>213</v>
      </c>
      <c r="AS33" s="514" t="s">
        <v>213</v>
      </c>
      <c r="AT33" s="570">
        <v>8.1555269922879194</v>
      </c>
      <c r="AU33" s="571"/>
      <c r="AV33" s="572" t="s">
        <v>213</v>
      </c>
      <c r="AW33" s="514"/>
      <c r="AX33" s="514"/>
      <c r="AY33" s="443"/>
      <c r="AZ33" s="443"/>
      <c r="BA33" s="443"/>
      <c r="BB33" s="443"/>
      <c r="BC33" s="162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1.4</v>
      </c>
    </row>
    <row r="34" spans="1:69" s="42" customFormat="1" ht="24.95" customHeight="1" x14ac:dyDescent="0.25">
      <c r="A34" s="218" t="s">
        <v>49</v>
      </c>
      <c r="B34" s="219">
        <v>26</v>
      </c>
      <c r="C34" s="162">
        <v>10</v>
      </c>
      <c r="D34" s="162"/>
      <c r="E34" s="159"/>
      <c r="F34" s="159"/>
      <c r="G34" s="281"/>
      <c r="H34" s="281"/>
      <c r="I34" s="281" t="s">
        <v>213</v>
      </c>
      <c r="J34" s="446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567"/>
      <c r="S34" s="568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447"/>
      <c r="AE34" s="417" t="str">
        <f t="shared" si="5"/>
        <v/>
      </c>
      <c r="AF34" s="156"/>
      <c r="AG34" s="156"/>
      <c r="AH34" s="127"/>
      <c r="AI34" s="156"/>
      <c r="AJ34" s="156"/>
      <c r="AK34" s="156"/>
      <c r="AL34" s="164">
        <v>10.5</v>
      </c>
      <c r="AM34" s="164">
        <v>0.16</v>
      </c>
      <c r="AN34" s="232"/>
      <c r="AO34" s="162">
        <v>550</v>
      </c>
      <c r="AP34" s="569" t="s">
        <v>213</v>
      </c>
      <c r="AQ34" s="442"/>
      <c r="AR34" s="442"/>
      <c r="AS34" s="514" t="s">
        <v>213</v>
      </c>
      <c r="AT34" s="570">
        <v>8.1555269922879194</v>
      </c>
      <c r="AU34" s="571"/>
      <c r="AV34" s="572" t="s">
        <v>213</v>
      </c>
      <c r="AW34" s="514"/>
      <c r="AX34" s="514"/>
      <c r="AY34" s="443"/>
      <c r="AZ34" s="443"/>
      <c r="BA34" s="443"/>
      <c r="BB34" s="443"/>
      <c r="BC34" s="162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1.4</v>
      </c>
    </row>
    <row r="35" spans="1:69" s="42" customFormat="1" ht="24.95" customHeight="1" x14ac:dyDescent="0.25">
      <c r="A35" s="218" t="s">
        <v>50</v>
      </c>
      <c r="B35" s="219">
        <v>27</v>
      </c>
      <c r="C35" s="162">
        <v>8</v>
      </c>
      <c r="D35" s="162"/>
      <c r="E35" s="159">
        <v>7.5</v>
      </c>
      <c r="F35" s="159">
        <v>7.4</v>
      </c>
      <c r="G35" s="281">
        <v>2000</v>
      </c>
      <c r="H35" s="281">
        <v>1736</v>
      </c>
      <c r="I35" s="446">
        <v>242</v>
      </c>
      <c r="J35" s="446">
        <v>10</v>
      </c>
      <c r="K35" s="417">
        <f t="shared" si="1"/>
        <v>95.867768595041326</v>
      </c>
      <c r="L35" s="281">
        <v>380</v>
      </c>
      <c r="M35" s="281">
        <v>6</v>
      </c>
      <c r="N35" s="417">
        <f t="shared" si="2"/>
        <v>98.421052631578945</v>
      </c>
      <c r="O35" s="281">
        <v>691</v>
      </c>
      <c r="P35" s="281">
        <v>24</v>
      </c>
      <c r="Q35" s="417">
        <f t="shared" si="3"/>
        <v>96.526772793053553</v>
      </c>
      <c r="R35" s="567"/>
      <c r="S35" s="568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6"/>
      <c r="AE35" s="417" t="str">
        <f t="shared" si="5"/>
        <v/>
      </c>
      <c r="AF35" s="156"/>
      <c r="AG35" s="156"/>
      <c r="AH35" s="127" t="s">
        <v>214</v>
      </c>
      <c r="AI35" s="156" t="s">
        <v>215</v>
      </c>
      <c r="AJ35" s="156" t="s">
        <v>216</v>
      </c>
      <c r="AK35" s="156" t="s">
        <v>216</v>
      </c>
      <c r="AL35" s="164">
        <v>10.4</v>
      </c>
      <c r="AM35" s="164">
        <v>0.2</v>
      </c>
      <c r="AN35" s="232"/>
      <c r="AO35" s="162">
        <v>560</v>
      </c>
      <c r="AP35" s="569">
        <v>384.87972508591065</v>
      </c>
      <c r="AQ35" s="442">
        <v>1455</v>
      </c>
      <c r="AR35" s="442">
        <v>4247</v>
      </c>
      <c r="AS35" s="514">
        <v>90</v>
      </c>
      <c r="AT35" s="570">
        <v>8.1555269922879194</v>
      </c>
      <c r="AU35" s="571"/>
      <c r="AV35" s="572">
        <v>1.6464515989265568E-2</v>
      </c>
      <c r="AW35" s="514"/>
      <c r="AX35" s="514"/>
      <c r="AY35" s="443"/>
      <c r="AZ35" s="443"/>
      <c r="BA35" s="443"/>
      <c r="BB35" s="443"/>
      <c r="BC35" s="162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1.4</v>
      </c>
    </row>
    <row r="36" spans="1:69" s="42" customFormat="1" ht="24.95" customHeight="1" x14ac:dyDescent="0.25">
      <c r="A36" s="218" t="s">
        <v>51</v>
      </c>
      <c r="B36" s="219">
        <v>28</v>
      </c>
      <c r="C36" s="162">
        <v>10</v>
      </c>
      <c r="D36" s="162"/>
      <c r="E36" s="159"/>
      <c r="F36" s="159"/>
      <c r="G36" s="281"/>
      <c r="H36" s="281"/>
      <c r="I36" s="281"/>
      <c r="J36" s="446"/>
      <c r="K36" s="417" t="str">
        <f t="shared" si="1"/>
        <v/>
      </c>
      <c r="L36" s="281"/>
      <c r="M36" s="281"/>
      <c r="N36" s="417" t="str">
        <f t="shared" si="2"/>
        <v/>
      </c>
      <c r="O36" s="281"/>
      <c r="P36" s="281"/>
      <c r="Q36" s="417" t="str">
        <f t="shared" si="3"/>
        <v/>
      </c>
      <c r="R36" s="567"/>
      <c r="S36" s="568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447"/>
      <c r="AE36" s="417" t="str">
        <f t="shared" si="5"/>
        <v/>
      </c>
      <c r="AF36" s="156"/>
      <c r="AG36" s="156"/>
      <c r="AH36" s="127"/>
      <c r="AI36" s="156"/>
      <c r="AJ36" s="156"/>
      <c r="AK36" s="156"/>
      <c r="AL36" s="164">
        <v>10.199999999999999</v>
      </c>
      <c r="AM36" s="164">
        <v>0.44</v>
      </c>
      <c r="AN36" s="232"/>
      <c r="AO36" s="162">
        <v>560</v>
      </c>
      <c r="AP36" s="569"/>
      <c r="AQ36" s="442"/>
      <c r="AR36" s="442"/>
      <c r="AS36" s="514"/>
      <c r="AT36" s="570">
        <v>7.0265780730897021</v>
      </c>
      <c r="AU36" s="571"/>
      <c r="AV36" s="572" t="s">
        <v>213</v>
      </c>
      <c r="AW36" s="514">
        <v>20</v>
      </c>
      <c r="AX36" s="514"/>
      <c r="AY36" s="443"/>
      <c r="AZ36" s="443"/>
      <c r="BA36" s="443"/>
      <c r="BB36" s="443"/>
      <c r="BC36" s="162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1.3</v>
      </c>
    </row>
    <row r="37" spans="1:69" s="42" customFormat="1" ht="24.95" customHeight="1" x14ac:dyDescent="0.25">
      <c r="A37" s="218" t="s">
        <v>52</v>
      </c>
      <c r="B37" s="219">
        <v>29</v>
      </c>
      <c r="C37" s="162">
        <v>12</v>
      </c>
      <c r="D37" s="162"/>
      <c r="E37" s="159"/>
      <c r="F37" s="159"/>
      <c r="G37" s="281"/>
      <c r="H37" s="281"/>
      <c r="I37" s="446"/>
      <c r="J37" s="446"/>
      <c r="K37" s="417" t="str">
        <f t="shared" si="1"/>
        <v/>
      </c>
      <c r="L37" s="281"/>
      <c r="M37" s="281"/>
      <c r="N37" s="417" t="str">
        <f t="shared" si="2"/>
        <v/>
      </c>
      <c r="O37" s="281"/>
      <c r="P37" s="281"/>
      <c r="Q37" s="417" t="str">
        <f t="shared" si="3"/>
        <v/>
      </c>
      <c r="R37" s="157"/>
      <c r="S37" s="157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6"/>
      <c r="AE37" s="417" t="str">
        <f t="shared" si="5"/>
        <v/>
      </c>
      <c r="AF37" s="156"/>
      <c r="AG37" s="156"/>
      <c r="AH37" s="127"/>
      <c r="AI37" s="156"/>
      <c r="AJ37" s="156"/>
      <c r="AK37" s="156"/>
      <c r="AL37" s="164"/>
      <c r="AM37" s="164"/>
      <c r="AN37" s="232"/>
      <c r="AO37" s="162"/>
      <c r="AP37" s="569"/>
      <c r="AQ37" s="442"/>
      <c r="AR37" s="442"/>
      <c r="AS37" s="514"/>
      <c r="AT37" s="164">
        <v>7.0265780730897021</v>
      </c>
      <c r="AU37" s="571"/>
      <c r="AV37" s="572" t="s">
        <v>213</v>
      </c>
      <c r="AW37" s="514"/>
      <c r="AX37" s="514"/>
      <c r="AY37" s="443"/>
      <c r="AZ37" s="443"/>
      <c r="BA37" s="443"/>
      <c r="BB37" s="443"/>
      <c r="BC37" s="162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/>
    </row>
    <row r="38" spans="1:69" s="42" customFormat="1" ht="24.95" customHeight="1" x14ac:dyDescent="0.25">
      <c r="A38" s="218" t="s">
        <v>53</v>
      </c>
      <c r="B38" s="219">
        <v>30</v>
      </c>
      <c r="C38" s="162">
        <v>11</v>
      </c>
      <c r="D38" s="162"/>
      <c r="E38" s="159"/>
      <c r="F38" s="159"/>
      <c r="G38" s="281"/>
      <c r="H38" s="281"/>
      <c r="I38" s="281"/>
      <c r="J38" s="446"/>
      <c r="K38" s="417" t="str">
        <f t="shared" si="1"/>
        <v/>
      </c>
      <c r="L38" s="281"/>
      <c r="M38" s="281"/>
      <c r="N38" s="417" t="str">
        <f t="shared" si="2"/>
        <v/>
      </c>
      <c r="O38" s="281"/>
      <c r="P38" s="281"/>
      <c r="Q38" s="417" t="str">
        <f t="shared" si="3"/>
        <v/>
      </c>
      <c r="R38" s="157"/>
      <c r="S38" s="157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6"/>
      <c r="AE38" s="417" t="str">
        <f t="shared" si="5"/>
        <v/>
      </c>
      <c r="AF38" s="156"/>
      <c r="AG38" s="156"/>
      <c r="AH38" s="127"/>
      <c r="AI38" s="156"/>
      <c r="AJ38" s="156"/>
      <c r="AK38" s="156"/>
      <c r="AL38" s="164">
        <v>9.8000000000000007</v>
      </c>
      <c r="AM38" s="164">
        <v>0.7</v>
      </c>
      <c r="AN38" s="232"/>
      <c r="AO38" s="162">
        <v>570</v>
      </c>
      <c r="AP38" s="569"/>
      <c r="AQ38" s="442"/>
      <c r="AR38" s="442"/>
      <c r="AS38" s="514"/>
      <c r="AT38" s="164">
        <v>7.2266514806378144</v>
      </c>
      <c r="AU38" s="571"/>
      <c r="AV38" s="572" t="s">
        <v>213</v>
      </c>
      <c r="AW38" s="514"/>
      <c r="AX38" s="514"/>
      <c r="AY38" s="443"/>
      <c r="AZ38" s="443"/>
      <c r="BA38" s="443"/>
      <c r="BB38" s="443"/>
      <c r="BC38" s="162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1.4</v>
      </c>
    </row>
    <row r="39" spans="1:69" s="42" customFormat="1" ht="24.95" customHeight="1" thickBot="1" x14ac:dyDescent="0.3">
      <c r="A39" s="218" t="s">
        <v>47</v>
      </c>
      <c r="B39" s="221">
        <v>31</v>
      </c>
      <c r="C39" s="167">
        <v>8</v>
      </c>
      <c r="D39" s="167"/>
      <c r="E39" s="159">
        <v>8.3000000000000007</v>
      </c>
      <c r="F39" s="159">
        <v>7.56</v>
      </c>
      <c r="G39" s="281">
        <v>1897</v>
      </c>
      <c r="H39" s="281">
        <v>1599</v>
      </c>
      <c r="I39" s="281">
        <v>314</v>
      </c>
      <c r="J39" s="446">
        <v>5</v>
      </c>
      <c r="K39" s="417">
        <f t="shared" si="1"/>
        <v>98.407643312101911</v>
      </c>
      <c r="L39" s="281">
        <v>579</v>
      </c>
      <c r="M39" s="281">
        <v>7</v>
      </c>
      <c r="N39" s="417">
        <f t="shared" si="2"/>
        <v>98.791018998272889</v>
      </c>
      <c r="O39" s="281">
        <v>1052</v>
      </c>
      <c r="P39" s="281">
        <v>31</v>
      </c>
      <c r="Q39" s="417">
        <f t="shared" si="3"/>
        <v>97.053231939163496</v>
      </c>
      <c r="R39" s="157"/>
      <c r="S39" s="157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417" t="str">
        <f t="shared" si="5"/>
        <v/>
      </c>
      <c r="AF39" s="156"/>
      <c r="AG39" s="156"/>
      <c r="AH39" s="127" t="s">
        <v>214</v>
      </c>
      <c r="AI39" s="156" t="s">
        <v>215</v>
      </c>
      <c r="AJ39" s="156" t="s">
        <v>216</v>
      </c>
      <c r="AK39" s="156" t="s">
        <v>216</v>
      </c>
      <c r="AL39" s="169">
        <v>9.6</v>
      </c>
      <c r="AM39" s="164">
        <v>7.0000000000000007E-2</v>
      </c>
      <c r="AN39" s="233"/>
      <c r="AO39" s="167">
        <v>550</v>
      </c>
      <c r="AP39" s="569">
        <v>410.44776119402985</v>
      </c>
      <c r="AQ39" s="533">
        <v>1340</v>
      </c>
      <c r="AR39" s="533">
        <v>1900</v>
      </c>
      <c r="AS39" s="515">
        <v>91</v>
      </c>
      <c r="AT39" s="169">
        <v>9.3584070796460193</v>
      </c>
      <c r="AU39" s="571">
        <v>77.56</v>
      </c>
      <c r="AV39" s="572">
        <v>2.7239688084400693E-2</v>
      </c>
      <c r="AW39" s="514"/>
      <c r="AX39" s="514"/>
      <c r="AY39" s="448"/>
      <c r="AZ39" s="448"/>
      <c r="BA39" s="448"/>
      <c r="BB39" s="164"/>
      <c r="BC39" s="167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5">
        <v>1.3</v>
      </c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316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125</v>
      </c>
      <c r="AX40" s="172">
        <f>SUM(AX9:AX39)</f>
        <v>2000</v>
      </c>
      <c r="AY40" s="172">
        <f>SUM(AY9:AY39)</f>
        <v>0</v>
      </c>
      <c r="AZ40" s="177"/>
      <c r="BA40" s="177"/>
      <c r="BB40" s="172"/>
      <c r="BC40" s="172">
        <f>SUM(BC9:BC39)</f>
        <v>0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>IF(SUM(C9:C39)=0,"",AVERAGE(C9:C39))</f>
        <v>10.193548387096774</v>
      </c>
      <c r="D41" s="179" t="str">
        <f t="shared" ref="D41:J41" si="7">IF(SUM(D9:D39)=0,"",AVERAGE(D9:D39))</f>
        <v/>
      </c>
      <c r="E41" s="179">
        <f t="shared" si="7"/>
        <v>7.8089999999999993</v>
      </c>
      <c r="F41" s="179">
        <f t="shared" si="7"/>
        <v>7.6</v>
      </c>
      <c r="G41" s="178">
        <f t="shared" si="7"/>
        <v>2173.6</v>
      </c>
      <c r="H41" s="178">
        <f t="shared" si="7"/>
        <v>1740.4</v>
      </c>
      <c r="I41" s="178">
        <f t="shared" si="7"/>
        <v>328.20000000000005</v>
      </c>
      <c r="J41" s="178">
        <f t="shared" si="7"/>
        <v>11.433986928104581</v>
      </c>
      <c r="K41" s="180">
        <f t="shared" ref="K41:AE41" si="8">IF(SUM(K9:K39)=0,"",AVERAGE(K9:K39))</f>
        <v>94.992558201828928</v>
      </c>
      <c r="L41" s="178">
        <f t="shared" si="8"/>
        <v>490.22714285714301</v>
      </c>
      <c r="M41" s="178">
        <f t="shared" si="8"/>
        <v>7.8043921568627468</v>
      </c>
      <c r="N41" s="180">
        <f t="shared" si="8"/>
        <v>98.086610825109929</v>
      </c>
      <c r="O41" s="178">
        <f t="shared" si="8"/>
        <v>913.98571428571449</v>
      </c>
      <c r="P41" s="178">
        <f t="shared" si="8"/>
        <v>34.501633986928113</v>
      </c>
      <c r="Q41" s="180">
        <f t="shared" si="8"/>
        <v>95.503375704643844</v>
      </c>
      <c r="R41" s="180">
        <f t="shared" si="8"/>
        <v>126.55</v>
      </c>
      <c r="S41" s="180">
        <f t="shared" si="8"/>
        <v>24.65</v>
      </c>
      <c r="T41" s="180">
        <f t="shared" si="8"/>
        <v>100.35</v>
      </c>
      <c r="U41" s="180">
        <f t="shared" si="8"/>
        <v>24.049999999999997</v>
      </c>
      <c r="V41" s="179">
        <f t="shared" si="8"/>
        <v>1.45</v>
      </c>
      <c r="W41" s="179">
        <f t="shared" si="8"/>
        <v>1.2</v>
      </c>
      <c r="X41" s="179" t="str">
        <f t="shared" si="8"/>
        <v/>
      </c>
      <c r="Y41" s="179" t="str">
        <f t="shared" si="8"/>
        <v/>
      </c>
      <c r="Z41" s="180">
        <f t="shared" si="8"/>
        <v>128</v>
      </c>
      <c r="AA41" s="180">
        <f t="shared" si="8"/>
        <v>25.85</v>
      </c>
      <c r="AB41" s="180">
        <f t="shared" si="8"/>
        <v>78.422905856189772</v>
      </c>
      <c r="AC41" s="180">
        <f t="shared" si="8"/>
        <v>10.45</v>
      </c>
      <c r="AD41" s="180">
        <f t="shared" si="8"/>
        <v>2.4500000000000002</v>
      </c>
      <c r="AE41" s="180">
        <f t="shared" si="8"/>
        <v>76.515151515151501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11.953846153846156</v>
      </c>
      <c r="AM41" s="180">
        <f t="shared" si="9"/>
        <v>0.37079999999999991</v>
      </c>
      <c r="AN41" s="180" t="str">
        <f t="shared" si="9"/>
        <v/>
      </c>
      <c r="AO41" s="180">
        <f t="shared" si="9"/>
        <v>583.07692307692309</v>
      </c>
      <c r="AP41" s="180">
        <f t="shared" si="9"/>
        <v>384.50571753554044</v>
      </c>
      <c r="AQ41" s="180">
        <f t="shared" si="9"/>
        <v>1529.1666666666667</v>
      </c>
      <c r="AR41" s="180">
        <f t="shared" si="9"/>
        <v>3447.0740740740739</v>
      </c>
      <c r="AS41" s="180">
        <f t="shared" si="9"/>
        <v>91.344239333542419</v>
      </c>
      <c r="AT41" s="180">
        <f t="shared" si="9"/>
        <v>8.1144126950088555</v>
      </c>
      <c r="AU41" s="180">
        <f t="shared" si="9"/>
        <v>77.56</v>
      </c>
      <c r="AV41" s="180">
        <f t="shared" si="9"/>
        <v>2.4085381122207664E-2</v>
      </c>
      <c r="AW41" s="180">
        <f t="shared" si="9"/>
        <v>31.25</v>
      </c>
      <c r="AX41" s="180">
        <f t="shared" si="9"/>
        <v>2000</v>
      </c>
      <c r="AY41" s="180" t="str">
        <f t="shared" si="9"/>
        <v/>
      </c>
      <c r="AZ41" s="178"/>
      <c r="BA41" s="178"/>
      <c r="BB41" s="180" t="str">
        <f t="shared" ref="BB41:BE41" si="10">IF(SUM(BB9:BB39)=0,"",AVERAGE(BB9:BB39))</f>
        <v/>
      </c>
      <c r="BC41" s="180" t="str">
        <f t="shared" si="10"/>
        <v/>
      </c>
      <c r="BD41" s="180" t="str">
        <f t="shared" si="10"/>
        <v/>
      </c>
      <c r="BE41" s="180" t="str">
        <f t="shared" si="10"/>
        <v/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1.3384615384615384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8</v>
      </c>
      <c r="D42" s="182">
        <f t="shared" ref="D42:J42" si="12">MIN(D9:D39)</f>
        <v>0</v>
      </c>
      <c r="E42" s="183">
        <f t="shared" si="12"/>
        <v>7.37</v>
      </c>
      <c r="F42" s="183">
        <f t="shared" si="12"/>
        <v>7.4</v>
      </c>
      <c r="G42" s="182">
        <f t="shared" si="12"/>
        <v>1565</v>
      </c>
      <c r="H42" s="182">
        <f t="shared" si="12"/>
        <v>1527</v>
      </c>
      <c r="I42" s="182">
        <f t="shared" si="12"/>
        <v>132.00000000000017</v>
      </c>
      <c r="J42" s="182">
        <f t="shared" si="12"/>
        <v>5</v>
      </c>
      <c r="K42" s="184">
        <f t="shared" ref="K42:AE42" si="13">MIN(K9:K39)</f>
        <v>89.30481283422462</v>
      </c>
      <c r="L42" s="182">
        <f t="shared" si="13"/>
        <v>207.42857142857173</v>
      </c>
      <c r="M42" s="182">
        <f t="shared" si="13"/>
        <v>4.8000000000000105</v>
      </c>
      <c r="N42" s="184">
        <f t="shared" si="13"/>
        <v>95.91638308215849</v>
      </c>
      <c r="O42" s="182">
        <f t="shared" si="13"/>
        <v>377.14285714285768</v>
      </c>
      <c r="P42" s="182">
        <f t="shared" si="13"/>
        <v>20.000000000000046</v>
      </c>
      <c r="Q42" s="184">
        <f t="shared" si="13"/>
        <v>90.641711229946551</v>
      </c>
      <c r="R42" s="184">
        <f t="shared" si="13"/>
        <v>113</v>
      </c>
      <c r="S42" s="184">
        <f t="shared" si="13"/>
        <v>11.299999999999999</v>
      </c>
      <c r="T42" s="184">
        <f t="shared" si="13"/>
        <v>96.9</v>
      </c>
      <c r="U42" s="184">
        <f t="shared" si="13"/>
        <v>10.199999999999999</v>
      </c>
      <c r="V42" s="183">
        <f t="shared" si="13"/>
        <v>1</v>
      </c>
      <c r="W42" s="183">
        <f t="shared" si="13"/>
        <v>1</v>
      </c>
      <c r="X42" s="183">
        <f t="shared" si="13"/>
        <v>0</v>
      </c>
      <c r="Y42" s="183">
        <f t="shared" si="13"/>
        <v>0</v>
      </c>
      <c r="Z42" s="184">
        <f t="shared" si="13"/>
        <v>114</v>
      </c>
      <c r="AA42" s="184">
        <f t="shared" si="13"/>
        <v>12.7</v>
      </c>
      <c r="AB42" s="184">
        <f t="shared" si="13"/>
        <v>65.789473684210535</v>
      </c>
      <c r="AC42" s="184">
        <f t="shared" si="13"/>
        <v>9.9</v>
      </c>
      <c r="AD42" s="184">
        <f>MAX(AD8:AD38)</f>
        <v>2.5</v>
      </c>
      <c r="AE42" s="184">
        <f t="shared" si="13"/>
        <v>75.757575757575751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9.6</v>
      </c>
      <c r="AM42" s="184">
        <f t="shared" si="14"/>
        <v>7.0000000000000007E-2</v>
      </c>
      <c r="AN42" s="184">
        <f t="shared" si="14"/>
        <v>0</v>
      </c>
      <c r="AO42" s="184">
        <f t="shared" si="14"/>
        <v>540</v>
      </c>
      <c r="AP42" s="184">
        <f t="shared" si="14"/>
        <v>329.2181069958848</v>
      </c>
      <c r="AQ42" s="184">
        <f t="shared" si="14"/>
        <v>1340</v>
      </c>
      <c r="AR42" s="184">
        <f t="shared" si="14"/>
        <v>1300.0000000000005</v>
      </c>
      <c r="AS42" s="184">
        <f t="shared" si="14"/>
        <v>88.751714677640607</v>
      </c>
      <c r="AT42" s="184">
        <f t="shared" si="14"/>
        <v>3.4039699570815452</v>
      </c>
      <c r="AU42" s="184">
        <f t="shared" si="14"/>
        <v>77.56</v>
      </c>
      <c r="AV42" s="184">
        <f t="shared" si="14"/>
        <v>9.6784514477683721E-3</v>
      </c>
      <c r="AW42" s="184">
        <f t="shared" si="14"/>
        <v>10</v>
      </c>
      <c r="AX42" s="184">
        <f t="shared" si="14"/>
        <v>2000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0</v>
      </c>
      <c r="BD42" s="184">
        <f t="shared" si="15"/>
        <v>0</v>
      </c>
      <c r="BE42" s="184">
        <f t="shared" si="15"/>
        <v>0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1.2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17</v>
      </c>
      <c r="D43" s="186">
        <f t="shared" ref="D43:J43" si="17">MAX(D9:D39)</f>
        <v>0</v>
      </c>
      <c r="E43" s="187">
        <f t="shared" si="17"/>
        <v>8.3000000000000007</v>
      </c>
      <c r="F43" s="187">
        <f t="shared" si="17"/>
        <v>7.82</v>
      </c>
      <c r="G43" s="186">
        <f t="shared" si="17"/>
        <v>3150</v>
      </c>
      <c r="H43" s="186">
        <f t="shared" si="17"/>
        <v>2300</v>
      </c>
      <c r="I43" s="186">
        <f t="shared" si="17"/>
        <v>906.66666666666674</v>
      </c>
      <c r="J43" s="186">
        <f t="shared" si="17"/>
        <v>15.000000000000012</v>
      </c>
      <c r="K43" s="188">
        <f t="shared" ref="K43:AE43" si="18">MAX(K9:K39)</f>
        <v>98.970588235294116</v>
      </c>
      <c r="L43" s="186">
        <f t="shared" si="18"/>
        <v>1052.7</v>
      </c>
      <c r="M43" s="186">
        <f t="shared" si="18"/>
        <v>12</v>
      </c>
      <c r="N43" s="188">
        <f t="shared" si="18"/>
        <v>99.13365631233971</v>
      </c>
      <c r="O43" s="186">
        <f t="shared" si="18"/>
        <v>1914</v>
      </c>
      <c r="P43" s="186">
        <f t="shared" si="18"/>
        <v>53</v>
      </c>
      <c r="Q43" s="188">
        <f t="shared" si="18"/>
        <v>98.014629049111818</v>
      </c>
      <c r="R43" s="188">
        <f t="shared" si="18"/>
        <v>140.1</v>
      </c>
      <c r="S43" s="188">
        <f t="shared" si="18"/>
        <v>38</v>
      </c>
      <c r="T43" s="188">
        <f t="shared" si="18"/>
        <v>103.8</v>
      </c>
      <c r="U43" s="188">
        <f t="shared" si="18"/>
        <v>37.9</v>
      </c>
      <c r="V43" s="187">
        <f t="shared" si="18"/>
        <v>1.9</v>
      </c>
      <c r="W43" s="187">
        <f t="shared" si="18"/>
        <v>1.4</v>
      </c>
      <c r="X43" s="187">
        <f t="shared" si="18"/>
        <v>0</v>
      </c>
      <c r="Y43" s="187">
        <f t="shared" si="18"/>
        <v>0</v>
      </c>
      <c r="Z43" s="188">
        <f t="shared" si="18"/>
        <v>142</v>
      </c>
      <c r="AA43" s="188">
        <f t="shared" si="18"/>
        <v>39</v>
      </c>
      <c r="AB43" s="188">
        <f t="shared" si="18"/>
        <v>91.056338028169023</v>
      </c>
      <c r="AC43" s="188">
        <f t="shared" si="18"/>
        <v>11</v>
      </c>
      <c r="AD43" s="188">
        <f>MAX(AD9:AD39)</f>
        <v>2.5</v>
      </c>
      <c r="AE43" s="188">
        <f t="shared" si="18"/>
        <v>77.272727272727266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13.6</v>
      </c>
      <c r="AM43" s="188">
        <f t="shared" si="19"/>
        <v>2.1</v>
      </c>
      <c r="AN43" s="188">
        <f t="shared" si="19"/>
        <v>0</v>
      </c>
      <c r="AO43" s="188">
        <f t="shared" si="19"/>
        <v>610</v>
      </c>
      <c r="AP43" s="188">
        <f t="shared" si="19"/>
        <v>428.57142857142844</v>
      </c>
      <c r="AQ43" s="188">
        <f t="shared" si="19"/>
        <v>1822.5</v>
      </c>
      <c r="AR43" s="188">
        <f t="shared" si="19"/>
        <v>5630.0000000000018</v>
      </c>
      <c r="AS43" s="188">
        <f t="shared" si="19"/>
        <v>98.928571428571402</v>
      </c>
      <c r="AT43" s="188">
        <f t="shared" si="19"/>
        <v>10.333876221498372</v>
      </c>
      <c r="AU43" s="188">
        <f t="shared" si="19"/>
        <v>77.56</v>
      </c>
      <c r="AV43" s="188">
        <f t="shared" si="19"/>
        <v>6.5178993583248884E-2</v>
      </c>
      <c r="AW43" s="188">
        <f t="shared" si="19"/>
        <v>80</v>
      </c>
      <c r="AX43" s="188">
        <f t="shared" si="19"/>
        <v>2000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0</v>
      </c>
      <c r="BD43" s="188">
        <f t="shared" si="20"/>
        <v>0</v>
      </c>
      <c r="BE43" s="188">
        <f t="shared" si="20"/>
        <v>0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1.4</v>
      </c>
    </row>
    <row r="44" spans="1:69" s="42" customFormat="1" ht="24.95" customHeight="1" x14ac:dyDescent="0.25">
      <c r="A44" s="117" t="s">
        <v>54</v>
      </c>
      <c r="B44" s="432"/>
      <c r="C44" s="189">
        <f>AVERAGE(C10:C13,C38:C39,C17:C21,C24:C28,C31:C35)</f>
        <v>9.3333333333333339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5"/>
    </row>
    <row r="45" spans="1:69" s="42" customFormat="1" ht="24.95" customHeight="1" x14ac:dyDescent="0.25">
      <c r="A45" s="115" t="s">
        <v>55</v>
      </c>
      <c r="B45" s="433"/>
      <c r="C45" s="190">
        <f>AVERAGE(C15,C22,C29,C36)</f>
        <v>11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</row>
    <row r="46" spans="1:69" s="42" customFormat="1" ht="24.95" customHeight="1" x14ac:dyDescent="0.25">
      <c r="A46" s="115" t="s">
        <v>56</v>
      </c>
      <c r="B46" s="434"/>
      <c r="C46" s="190">
        <f>AVERAGE(C9,C14,C16,C23,C30,C37)</f>
        <v>12.666666666666666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</row>
    <row r="47" spans="1:69" s="42" customFormat="1" ht="24.95" customHeight="1" x14ac:dyDescent="0.25">
      <c r="A47" s="118" t="s">
        <v>57</v>
      </c>
      <c r="B47" s="433"/>
      <c r="C47" s="190">
        <f>AVERAGE(C9,C14:C16,C22:C23,C29:C30,C36:C37)</f>
        <v>12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11.25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E3:AS3"/>
    <mergeCell ref="AQ4:AR4"/>
    <mergeCell ref="A1:B1"/>
    <mergeCell ref="C1:Q1"/>
    <mergeCell ref="I5:J5"/>
    <mergeCell ref="A7:A8"/>
    <mergeCell ref="L4:N4"/>
    <mergeCell ref="L5:M5"/>
    <mergeCell ref="Q7:Q8"/>
    <mergeCell ref="O4:Q4"/>
    <mergeCell ref="K7:K8"/>
    <mergeCell ref="L7:L8"/>
    <mergeCell ref="M7:M8"/>
    <mergeCell ref="N7:N8"/>
    <mergeCell ref="F7:F8"/>
    <mergeCell ref="I7:I8"/>
    <mergeCell ref="J7:J8"/>
    <mergeCell ref="O7:O8"/>
    <mergeCell ref="A4:B4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P7:P8"/>
    <mergeCell ref="AP7:AP8"/>
    <mergeCell ref="AQ7:AQ8"/>
    <mergeCell ref="BG4:BP4"/>
    <mergeCell ref="AR7:AR8"/>
    <mergeCell ref="AU5:AU6"/>
    <mergeCell ref="AT5:AT6"/>
    <mergeCell ref="BC4:BF4"/>
    <mergeCell ref="BA7:BA8"/>
    <mergeCell ref="BB7:BB8"/>
    <mergeCell ref="AX7:AX8"/>
    <mergeCell ref="AY7:AY8"/>
    <mergeCell ref="AZ7:AZ8"/>
    <mergeCell ref="BE7:BE8"/>
    <mergeCell ref="BF7:BF8"/>
    <mergeCell ref="BC7:BC8"/>
    <mergeCell ref="AL7:AL8"/>
    <mergeCell ref="V5:W5"/>
    <mergeCell ref="X5:Y5"/>
    <mergeCell ref="AK4:AK5"/>
    <mergeCell ref="AH7:AH8"/>
    <mergeCell ref="AI7:AI8"/>
    <mergeCell ref="AJ7:AJ8"/>
    <mergeCell ref="W7:W8"/>
    <mergeCell ref="X7:X8"/>
    <mergeCell ref="AA7:AA8"/>
    <mergeCell ref="AB7:AB8"/>
    <mergeCell ref="AC7:AC8"/>
    <mergeCell ref="AD7:AD8"/>
    <mergeCell ref="AE7:AE8"/>
    <mergeCell ref="AK7:AK8"/>
    <mergeCell ref="AZ3:BP3"/>
    <mergeCell ref="BM7:BM8"/>
    <mergeCell ref="BN7:BN8"/>
    <mergeCell ref="BL7:BL8"/>
    <mergeCell ref="AS7:AS8"/>
    <mergeCell ref="AT7:AT8"/>
    <mergeCell ref="AU7:AU8"/>
    <mergeCell ref="BO7:BO8"/>
    <mergeCell ref="BP7:BP8"/>
    <mergeCell ref="BG7:BG8"/>
    <mergeCell ref="AV5:AV6"/>
    <mergeCell ref="BC5:BF5"/>
    <mergeCell ref="AV7:AV8"/>
    <mergeCell ref="AW7:AW8"/>
    <mergeCell ref="BD7:BD8"/>
  </mergeCells>
  <phoneticPr fontId="47" type="noConversion"/>
  <conditionalFormatting sqref="E9:AK39">
    <cfRule type="expression" dxfId="57" priority="1">
      <formula>IF(AND($AI9="H",$AH9="B"),1,0)</formula>
    </cfRule>
    <cfRule type="expression" dxfId="56" priority="2">
      <formula>IF($AI9="H",1,0)</formula>
    </cfRule>
  </conditionalFormatting>
  <dataValidations count="2">
    <dataValidation type="list" allowBlank="1" showInputMessage="1" showErrorMessage="1" sqref="AH9:AH39" xr:uid="{72319244-F736-47A0-8AFF-1017528C0A3D}">
      <formula1>"P,I,B"</formula1>
    </dataValidation>
    <dataValidation type="list" allowBlank="1" showInputMessage="1" showErrorMessage="1" sqref="AI9:AI39" xr:uid="{D64C50C8-A224-49E3-9283-7A9645C3671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1:AD41 K43:AF43 K42:AC42 AE42:AF42 K20:K39 K16:K19 K9:K15 AE41:AF41 AE9:AE40 N20:N39 N16:N19 N9:N15 Q20:Q39 Q16:Q19 Q9:Q15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U52"/>
  <sheetViews>
    <sheetView zoomScale="55" zoomScaleNormal="55" workbookViewId="0">
      <selection activeCell="AO15" sqref="AO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5" s="44" customFormat="1" ht="21" customHeight="1" thickBot="1" x14ac:dyDescent="0.3">
      <c r="A2" s="677" t="s">
        <v>96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5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5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5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</row>
    <row r="6" spans="1:255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5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5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5" s="42" customFormat="1" ht="24.95" customHeight="1" x14ac:dyDescent="0.25">
      <c r="A9" s="216" t="s">
        <v>53</v>
      </c>
      <c r="B9" s="217">
        <v>1</v>
      </c>
      <c r="C9" s="156">
        <v>12</v>
      </c>
      <c r="D9" s="156"/>
      <c r="E9" s="157"/>
      <c r="F9" s="157"/>
      <c r="G9" s="156"/>
      <c r="H9" s="156"/>
      <c r="I9" s="281"/>
      <c r="J9" s="281"/>
      <c r="K9" s="417" t="str">
        <f>IF(AND(I9&lt;&gt;"",J9&lt;&gt;""),(I9-J9)/I9*100,"")</f>
        <v/>
      </c>
      <c r="L9" s="281"/>
      <c r="M9" s="281"/>
      <c r="N9" s="417" t="str">
        <f>IF(AND(L9&lt;&gt;"",M9&lt;&gt;""),(L9-M9)/L9*100,"")</f>
        <v/>
      </c>
      <c r="O9" s="281"/>
      <c r="P9" s="281"/>
      <c r="Q9" s="417" t="str">
        <f>IF(AND(O9&lt;&gt;"",P9&lt;&gt;""),(O9-P9)/O9*100,"")</f>
        <v/>
      </c>
      <c r="R9" s="281"/>
      <c r="S9" s="281"/>
      <c r="T9" s="157"/>
      <c r="U9" s="157"/>
      <c r="V9" s="157"/>
      <c r="W9" s="157"/>
      <c r="X9" s="157"/>
      <c r="Y9" s="157"/>
      <c r="Z9" s="305" t="str">
        <f t="shared" ref="Z9:Z32" si="0">IF(AND(R9&lt;&gt;"",V9&lt;&gt;""),R9+V9,"")</f>
        <v/>
      </c>
      <c r="AA9" s="305" t="str">
        <f t="shared" ref="AA9:AA32" si="1">IF(AND(S9&lt;&gt;"",W9&lt;&gt;""),S9+W9,"")</f>
        <v/>
      </c>
      <c r="AB9" s="304" t="str">
        <f t="shared" ref="AB9:AB32" si="2">IF(AND(Z9&lt;&gt;"",AA9&lt;&gt;""),(Z9-AA9)/Z9*100,"")</f>
        <v/>
      </c>
      <c r="AC9" s="157"/>
      <c r="AD9" s="157"/>
      <c r="AE9" s="178" t="str">
        <f t="shared" ref="AE9:AE39" si="3">IF(AND(AC9&lt;&gt;"",AD9&lt;&gt;""),(AC9-AD9)/AC9*100,"")</f>
        <v/>
      </c>
      <c r="AF9" s="156"/>
      <c r="AG9" s="156"/>
      <c r="AH9" s="127"/>
      <c r="AI9" s="156"/>
      <c r="AJ9" s="156"/>
      <c r="AK9" s="289"/>
      <c r="AL9" s="308"/>
      <c r="AM9" s="231"/>
      <c r="AN9" s="231"/>
      <c r="AO9" s="156"/>
      <c r="AP9" s="311"/>
      <c r="AQ9" s="311"/>
      <c r="AR9" s="311" t="s">
        <v>213</v>
      </c>
      <c r="AS9" s="301"/>
      <c r="AT9" s="159">
        <v>18.13</v>
      </c>
      <c r="AU9" s="160"/>
      <c r="AV9" s="622"/>
      <c r="AW9" s="294"/>
      <c r="AX9" s="161"/>
      <c r="AY9" s="295"/>
      <c r="AZ9" s="320"/>
      <c r="BA9" s="321"/>
      <c r="BB9" s="321"/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/>
    </row>
    <row r="10" spans="1:255" s="42" customFormat="1" ht="24.95" customHeight="1" x14ac:dyDescent="0.25">
      <c r="A10" s="218" t="s">
        <v>47</v>
      </c>
      <c r="B10" s="219">
        <v>2</v>
      </c>
      <c r="C10" s="162">
        <v>7</v>
      </c>
      <c r="D10" s="162"/>
      <c r="E10" s="157"/>
      <c r="F10" s="157"/>
      <c r="G10" s="156"/>
      <c r="H10" s="156"/>
      <c r="I10" s="281"/>
      <c r="J10" s="281"/>
      <c r="K10" s="417" t="str">
        <f t="shared" ref="K10:K39" si="4">IF(AND(I10&lt;&gt;"",J10&lt;&gt;""),(I10-J10)/I10*100,"")</f>
        <v/>
      </c>
      <c r="L10" s="281"/>
      <c r="M10" s="281"/>
      <c r="N10" s="417" t="str">
        <f t="shared" ref="N10:N39" si="5">IF(AND(L10&lt;&gt;"",M10&lt;&gt;""),(L10-M10)/L10*100,"")</f>
        <v/>
      </c>
      <c r="O10" s="281"/>
      <c r="P10" s="281"/>
      <c r="Q10" s="417" t="str">
        <f t="shared" ref="Q10:Q39" si="6">IF(AND(O10&lt;&gt;"",P10&lt;&gt;""),(O10-P10)/O10*100,"")</f>
        <v/>
      </c>
      <c r="R10" s="281"/>
      <c r="S10" s="281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1"/>
        <v/>
      </c>
      <c r="AB10" s="304" t="str">
        <f t="shared" si="2"/>
        <v/>
      </c>
      <c r="AC10" s="157"/>
      <c r="AD10" s="157"/>
      <c r="AE10" s="178" t="str">
        <f t="shared" si="3"/>
        <v/>
      </c>
      <c r="AF10" s="156"/>
      <c r="AG10" s="156"/>
      <c r="AH10" s="127"/>
      <c r="AI10" s="156"/>
      <c r="AJ10" s="156"/>
      <c r="AK10" s="289"/>
      <c r="AL10" s="309">
        <v>22</v>
      </c>
      <c r="AM10" s="598">
        <v>0.74</v>
      </c>
      <c r="AN10" s="232"/>
      <c r="AO10" s="162">
        <v>720</v>
      </c>
      <c r="AP10" s="312"/>
      <c r="AQ10" s="312"/>
      <c r="AR10" s="312" t="s">
        <v>213</v>
      </c>
      <c r="AS10" s="302"/>
      <c r="AT10" s="164">
        <v>13.67</v>
      </c>
      <c r="AU10" s="165"/>
      <c r="AV10" s="528"/>
      <c r="AW10" s="296"/>
      <c r="AX10" s="166"/>
      <c r="AY10" s="297"/>
      <c r="AZ10" s="322"/>
      <c r="BA10" s="323"/>
      <c r="BB10" s="32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1.8</v>
      </c>
    </row>
    <row r="11" spans="1:255" s="42" customFormat="1" ht="24.95" customHeight="1" x14ac:dyDescent="0.25">
      <c r="A11" s="216" t="s">
        <v>175</v>
      </c>
      <c r="B11" s="219">
        <v>3</v>
      </c>
      <c r="C11" s="162">
        <v>9</v>
      </c>
      <c r="D11" s="162"/>
      <c r="E11" s="157">
        <v>7.4</v>
      </c>
      <c r="F11" s="157">
        <v>7.6</v>
      </c>
      <c r="G11" s="156">
        <v>2010</v>
      </c>
      <c r="H11" s="156">
        <v>1266</v>
      </c>
      <c r="I11" s="281">
        <v>220</v>
      </c>
      <c r="J11" s="281">
        <v>4</v>
      </c>
      <c r="K11" s="417">
        <f t="shared" si="4"/>
        <v>98.181818181818187</v>
      </c>
      <c r="L11" s="281">
        <v>464</v>
      </c>
      <c r="M11" s="281">
        <v>5</v>
      </c>
      <c r="N11" s="417">
        <f t="shared" si="5"/>
        <v>98.922413793103445</v>
      </c>
      <c r="O11" s="281">
        <v>843</v>
      </c>
      <c r="P11" s="281">
        <v>21</v>
      </c>
      <c r="Q11" s="417">
        <f t="shared" si="6"/>
        <v>97.508896797153028</v>
      </c>
      <c r="R11" s="281"/>
      <c r="S11" s="281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1"/>
        <v/>
      </c>
      <c r="AB11" s="304" t="str">
        <f t="shared" si="2"/>
        <v/>
      </c>
      <c r="AC11" s="157"/>
      <c r="AD11" s="157"/>
      <c r="AE11" s="178" t="str">
        <f t="shared" si="3"/>
        <v/>
      </c>
      <c r="AF11" s="156"/>
      <c r="AG11" s="156"/>
      <c r="AH11" s="127" t="s">
        <v>214</v>
      </c>
      <c r="AI11" s="156" t="s">
        <v>215</v>
      </c>
      <c r="AJ11" s="156" t="s">
        <v>216</v>
      </c>
      <c r="AK11" s="289" t="s">
        <v>216</v>
      </c>
      <c r="AL11" s="309">
        <v>21.9</v>
      </c>
      <c r="AM11" s="598">
        <v>0.11</v>
      </c>
      <c r="AN11" s="232"/>
      <c r="AO11" s="162">
        <v>710</v>
      </c>
      <c r="AP11" s="312">
        <v>360</v>
      </c>
      <c r="AQ11" s="312">
        <v>1973</v>
      </c>
      <c r="AR11" s="312">
        <v>3279.9999999999995</v>
      </c>
      <c r="AS11" s="302">
        <v>88</v>
      </c>
      <c r="AT11" s="164">
        <v>8.7200000000000006</v>
      </c>
      <c r="AU11" s="165"/>
      <c r="AV11" s="528">
        <v>1.7000000000000001E-2</v>
      </c>
      <c r="AW11" s="296"/>
      <c r="AX11" s="166"/>
      <c r="AY11" s="297"/>
      <c r="AZ11" s="322"/>
      <c r="BA11" s="323"/>
      <c r="BB11" s="323"/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1.8</v>
      </c>
    </row>
    <row r="12" spans="1:255" s="42" customFormat="1" ht="24.95" customHeight="1" x14ac:dyDescent="0.25">
      <c r="A12" s="218" t="s">
        <v>49</v>
      </c>
      <c r="B12" s="219">
        <v>4</v>
      </c>
      <c r="C12" s="162">
        <v>7</v>
      </c>
      <c r="D12" s="162"/>
      <c r="E12" s="157">
        <v>7</v>
      </c>
      <c r="F12" s="157">
        <v>7.3</v>
      </c>
      <c r="G12" s="156">
        <v>2820</v>
      </c>
      <c r="H12" s="156">
        <v>1920</v>
      </c>
      <c r="I12" s="281">
        <v>190</v>
      </c>
      <c r="J12" s="281">
        <v>6</v>
      </c>
      <c r="K12" s="417">
        <f t="shared" si="4"/>
        <v>96.84210526315789</v>
      </c>
      <c r="L12" s="281">
        <v>332</v>
      </c>
      <c r="M12" s="281">
        <v>7</v>
      </c>
      <c r="N12" s="417">
        <f t="shared" si="5"/>
        <v>97.891566265060234</v>
      </c>
      <c r="O12" s="281">
        <v>714</v>
      </c>
      <c r="P12" s="281">
        <v>33</v>
      </c>
      <c r="Q12" s="417">
        <f t="shared" si="6"/>
        <v>95.378151260504211</v>
      </c>
      <c r="R12" s="281"/>
      <c r="S12" s="281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1"/>
        <v/>
      </c>
      <c r="AB12" s="304" t="str">
        <f t="shared" si="2"/>
        <v/>
      </c>
      <c r="AC12" s="157"/>
      <c r="AD12" s="157"/>
      <c r="AE12" s="178" t="str">
        <f t="shared" si="3"/>
        <v/>
      </c>
      <c r="AF12" s="156"/>
      <c r="AG12" s="156"/>
      <c r="AH12" s="127" t="s">
        <v>214</v>
      </c>
      <c r="AI12" s="156" t="s">
        <v>217</v>
      </c>
      <c r="AJ12" s="156" t="s">
        <v>216</v>
      </c>
      <c r="AK12" s="289" t="s">
        <v>216</v>
      </c>
      <c r="AL12" s="309">
        <v>22</v>
      </c>
      <c r="AM12" s="598">
        <v>0.14000000000000001</v>
      </c>
      <c r="AN12" s="232"/>
      <c r="AO12" s="162">
        <v>700</v>
      </c>
      <c r="AP12" s="312"/>
      <c r="AQ12" s="312"/>
      <c r="AR12" s="312" t="s">
        <v>213</v>
      </c>
      <c r="AS12" s="302"/>
      <c r="AT12" s="164">
        <v>8.7200000000000006</v>
      </c>
      <c r="AU12" s="165"/>
      <c r="AV12" s="528"/>
      <c r="AW12" s="312">
        <v>20</v>
      </c>
      <c r="AX12" s="166"/>
      <c r="AY12" s="297"/>
      <c r="AZ12" s="322"/>
      <c r="BA12" s="323"/>
      <c r="BB12" s="323"/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1.8</v>
      </c>
    </row>
    <row r="13" spans="1:255" s="42" customFormat="1" ht="24.95" customHeight="1" x14ac:dyDescent="0.25">
      <c r="A13" s="216" t="s">
        <v>50</v>
      </c>
      <c r="B13" s="219">
        <v>5</v>
      </c>
      <c r="C13" s="162">
        <v>6</v>
      </c>
      <c r="D13" s="162"/>
      <c r="E13" s="157"/>
      <c r="F13" s="157"/>
      <c r="G13" s="156"/>
      <c r="H13" s="156"/>
      <c r="I13" s="281"/>
      <c r="J13" s="281"/>
      <c r="K13" s="417" t="str">
        <f t="shared" si="4"/>
        <v/>
      </c>
      <c r="L13" s="281"/>
      <c r="M13" s="281"/>
      <c r="N13" s="417" t="str">
        <f t="shared" si="5"/>
        <v/>
      </c>
      <c r="O13" s="281"/>
      <c r="P13" s="281"/>
      <c r="Q13" s="417" t="str">
        <f t="shared" si="6"/>
        <v/>
      </c>
      <c r="R13" s="281"/>
      <c r="S13" s="281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1"/>
        <v/>
      </c>
      <c r="AB13" s="304" t="str">
        <f t="shared" si="2"/>
        <v/>
      </c>
      <c r="AC13" s="157"/>
      <c r="AD13" s="157"/>
      <c r="AE13" s="178" t="str">
        <f t="shared" si="3"/>
        <v/>
      </c>
      <c r="AF13" s="156"/>
      <c r="AG13" s="156"/>
      <c r="AH13" s="127"/>
      <c r="AI13" s="156"/>
      <c r="AJ13" s="156"/>
      <c r="AK13" s="289"/>
      <c r="AL13" s="309">
        <v>22</v>
      </c>
      <c r="AM13" s="598">
        <v>0.13</v>
      </c>
      <c r="AN13" s="232"/>
      <c r="AO13" s="162">
        <v>690</v>
      </c>
      <c r="AP13" s="312"/>
      <c r="AQ13" s="312"/>
      <c r="AR13" s="312" t="s">
        <v>213</v>
      </c>
      <c r="AS13" s="302"/>
      <c r="AT13" s="164">
        <v>8.7200000000000006</v>
      </c>
      <c r="AU13" s="165"/>
      <c r="AV13" s="528"/>
      <c r="AW13" s="296"/>
      <c r="AX13" s="166"/>
      <c r="AY13" s="297"/>
      <c r="AZ13" s="322"/>
      <c r="BA13" s="323"/>
      <c r="BB13" s="323"/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1.7</v>
      </c>
    </row>
    <row r="14" spans="1:255" s="42" customFormat="1" ht="24.95" customHeight="1" x14ac:dyDescent="0.25">
      <c r="A14" s="218" t="s">
        <v>51</v>
      </c>
      <c r="B14" s="219">
        <v>6</v>
      </c>
      <c r="C14" s="162">
        <v>8</v>
      </c>
      <c r="D14" s="162"/>
      <c r="E14" s="157">
        <v>7.25</v>
      </c>
      <c r="F14" s="157">
        <v>7.49</v>
      </c>
      <c r="G14" s="156">
        <v>2416</v>
      </c>
      <c r="H14" s="156">
        <v>1742</v>
      </c>
      <c r="I14" s="281">
        <v>254</v>
      </c>
      <c r="J14" s="281">
        <v>6</v>
      </c>
      <c r="K14" s="417">
        <f t="shared" si="4"/>
        <v>97.637795275590548</v>
      </c>
      <c r="L14" s="281">
        <v>399</v>
      </c>
      <c r="M14" s="281">
        <v>4</v>
      </c>
      <c r="N14" s="417">
        <f t="shared" si="5"/>
        <v>98.997493734335833</v>
      </c>
      <c r="O14" s="281">
        <v>726</v>
      </c>
      <c r="P14" s="281">
        <v>15</v>
      </c>
      <c r="Q14" s="417">
        <f t="shared" si="6"/>
        <v>97.933884297520663</v>
      </c>
      <c r="R14" s="281"/>
      <c r="S14" s="281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1"/>
        <v/>
      </c>
      <c r="AB14" s="304" t="str">
        <f t="shared" si="2"/>
        <v/>
      </c>
      <c r="AC14" s="157"/>
      <c r="AD14" s="157"/>
      <c r="AE14" s="178" t="str">
        <f t="shared" si="3"/>
        <v/>
      </c>
      <c r="AF14" s="156"/>
      <c r="AG14" s="156"/>
      <c r="AH14" s="127" t="s">
        <v>214</v>
      </c>
      <c r="AI14" s="156" t="s">
        <v>215</v>
      </c>
      <c r="AJ14" s="156" t="s">
        <v>216</v>
      </c>
      <c r="AK14" s="289" t="s">
        <v>216</v>
      </c>
      <c r="AL14" s="309">
        <v>22</v>
      </c>
      <c r="AM14" s="598">
        <v>0.11</v>
      </c>
      <c r="AN14" s="232"/>
      <c r="AO14" s="162">
        <v>700</v>
      </c>
      <c r="AP14" s="312">
        <v>338</v>
      </c>
      <c r="AQ14" s="312">
        <v>2070</v>
      </c>
      <c r="AR14" s="312">
        <v>4730</v>
      </c>
      <c r="AS14" s="302">
        <v>88</v>
      </c>
      <c r="AT14" s="164">
        <v>10.33</v>
      </c>
      <c r="AU14" s="165"/>
      <c r="AV14" s="528">
        <v>1.2E-2</v>
      </c>
      <c r="AW14" s="296"/>
      <c r="AX14" s="166"/>
      <c r="AY14" s="298"/>
      <c r="AZ14" s="322"/>
      <c r="BA14" s="323"/>
      <c r="BB14" s="323"/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1.7</v>
      </c>
    </row>
    <row r="15" spans="1:255" s="42" customFormat="1" ht="24.95" customHeight="1" x14ac:dyDescent="0.25">
      <c r="A15" s="218" t="s">
        <v>52</v>
      </c>
      <c r="B15" s="219">
        <v>7</v>
      </c>
      <c r="C15" s="162">
        <v>9</v>
      </c>
      <c r="D15" s="162"/>
      <c r="E15" s="157"/>
      <c r="F15" s="157"/>
      <c r="G15" s="156"/>
      <c r="H15" s="156"/>
      <c r="I15" s="281"/>
      <c r="J15" s="281"/>
      <c r="K15" s="417" t="str">
        <f t="shared" si="4"/>
        <v/>
      </c>
      <c r="L15" s="281"/>
      <c r="M15" s="281"/>
      <c r="N15" s="417" t="str">
        <f t="shared" si="5"/>
        <v/>
      </c>
      <c r="O15" s="281"/>
      <c r="P15" s="281"/>
      <c r="Q15" s="417" t="str">
        <f t="shared" si="6"/>
        <v/>
      </c>
      <c r="R15" s="281"/>
      <c r="S15" s="281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1"/>
        <v/>
      </c>
      <c r="AB15" s="304" t="str">
        <f t="shared" si="2"/>
        <v/>
      </c>
      <c r="AC15" s="157"/>
      <c r="AD15" s="157"/>
      <c r="AE15" s="178" t="str">
        <f t="shared" si="3"/>
        <v/>
      </c>
      <c r="AF15" s="156"/>
      <c r="AG15" s="156"/>
      <c r="AH15" s="127"/>
      <c r="AI15" s="156"/>
      <c r="AJ15" s="156"/>
      <c r="AK15" s="289"/>
      <c r="AL15" s="309">
        <v>22</v>
      </c>
      <c r="AM15" s="598">
        <v>0.11</v>
      </c>
      <c r="AN15" s="232"/>
      <c r="AO15" s="162">
        <v>710</v>
      </c>
      <c r="AP15" s="312"/>
      <c r="AQ15" s="312"/>
      <c r="AR15" s="312" t="s">
        <v>213</v>
      </c>
      <c r="AS15" s="302"/>
      <c r="AT15" s="164">
        <v>7.66</v>
      </c>
      <c r="AU15" s="165"/>
      <c r="AV15" s="528"/>
      <c r="AW15" s="296"/>
      <c r="AX15" s="166"/>
      <c r="AY15" s="297"/>
      <c r="AZ15" s="322"/>
      <c r="BA15" s="323"/>
      <c r="BB15" s="323"/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1.8</v>
      </c>
    </row>
    <row r="16" spans="1:255" s="42" customFormat="1" ht="24.95" customHeight="1" x14ac:dyDescent="0.25">
      <c r="A16" s="218" t="s">
        <v>53</v>
      </c>
      <c r="B16" s="219">
        <v>8</v>
      </c>
      <c r="C16" s="162">
        <v>8</v>
      </c>
      <c r="D16" s="162"/>
      <c r="E16" s="157"/>
      <c r="F16" s="157"/>
      <c r="G16" s="156"/>
      <c r="H16" s="156"/>
      <c r="I16" s="281"/>
      <c r="J16" s="281"/>
      <c r="K16" s="417" t="str">
        <f t="shared" si="4"/>
        <v/>
      </c>
      <c r="L16" s="281"/>
      <c r="M16" s="281"/>
      <c r="N16" s="417" t="str">
        <f t="shared" si="5"/>
        <v/>
      </c>
      <c r="O16" s="281"/>
      <c r="P16" s="281"/>
      <c r="Q16" s="417" t="str">
        <f t="shared" si="6"/>
        <v/>
      </c>
      <c r="R16" s="281"/>
      <c r="S16" s="281"/>
      <c r="T16" s="157"/>
      <c r="U16" s="157"/>
      <c r="V16" s="157"/>
      <c r="W16" s="157"/>
      <c r="X16" s="157"/>
      <c r="Y16" s="157"/>
      <c r="Z16" s="305" t="str">
        <f t="shared" si="0"/>
        <v/>
      </c>
      <c r="AA16" s="305" t="str">
        <f t="shared" si="1"/>
        <v/>
      </c>
      <c r="AB16" s="304" t="str">
        <f t="shared" si="2"/>
        <v/>
      </c>
      <c r="AC16" s="157"/>
      <c r="AD16" s="157"/>
      <c r="AE16" s="178" t="str">
        <f t="shared" si="3"/>
        <v/>
      </c>
      <c r="AF16" s="156"/>
      <c r="AG16" s="156"/>
      <c r="AH16" s="127"/>
      <c r="AI16" s="156"/>
      <c r="AJ16" s="156"/>
      <c r="AK16" s="289"/>
      <c r="AL16" s="309"/>
      <c r="AM16" s="598"/>
      <c r="AN16" s="232"/>
      <c r="AO16" s="162"/>
      <c r="AP16" s="312"/>
      <c r="AQ16" s="312"/>
      <c r="AR16" s="312" t="s">
        <v>213</v>
      </c>
      <c r="AS16" s="302"/>
      <c r="AT16" s="164">
        <v>7.66</v>
      </c>
      <c r="AU16" s="165"/>
      <c r="AV16" s="528"/>
      <c r="AW16" s="296"/>
      <c r="AX16" s="166"/>
      <c r="AY16" s="297"/>
      <c r="AZ16" s="322"/>
      <c r="BA16" s="323"/>
      <c r="BB16" s="323"/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/>
    </row>
    <row r="17" spans="1:69" s="42" customFormat="1" ht="24.95" customHeight="1" x14ac:dyDescent="0.25">
      <c r="A17" s="218" t="s">
        <v>47</v>
      </c>
      <c r="B17" s="219">
        <v>9</v>
      </c>
      <c r="C17" s="162">
        <v>7</v>
      </c>
      <c r="D17" s="162"/>
      <c r="E17" s="157"/>
      <c r="F17" s="157"/>
      <c r="G17" s="156"/>
      <c r="H17" s="156"/>
      <c r="I17" s="281"/>
      <c r="J17" s="281"/>
      <c r="K17" s="417" t="str">
        <f t="shared" si="4"/>
        <v/>
      </c>
      <c r="L17" s="281"/>
      <c r="M17" s="281"/>
      <c r="N17" s="417" t="str">
        <f t="shared" si="5"/>
        <v/>
      </c>
      <c r="O17" s="281"/>
      <c r="P17" s="281"/>
      <c r="Q17" s="417" t="str">
        <f t="shared" si="6"/>
        <v/>
      </c>
      <c r="R17" s="281"/>
      <c r="S17" s="281"/>
      <c r="T17" s="157"/>
      <c r="U17" s="157"/>
      <c r="V17" s="157"/>
      <c r="W17" s="157"/>
      <c r="X17" s="157"/>
      <c r="Y17" s="157"/>
      <c r="Z17" s="305" t="str">
        <f t="shared" si="0"/>
        <v/>
      </c>
      <c r="AA17" s="305" t="str">
        <f t="shared" si="1"/>
        <v/>
      </c>
      <c r="AB17" s="304" t="str">
        <f t="shared" si="2"/>
        <v/>
      </c>
      <c r="AC17" s="157"/>
      <c r="AD17" s="157"/>
      <c r="AE17" s="178" t="str">
        <f t="shared" si="3"/>
        <v/>
      </c>
      <c r="AF17" s="156"/>
      <c r="AG17" s="156"/>
      <c r="AH17" s="127"/>
      <c r="AI17" s="156"/>
      <c r="AJ17" s="156"/>
      <c r="AK17" s="289"/>
      <c r="AL17" s="309">
        <v>21.5</v>
      </c>
      <c r="AM17" s="598">
        <v>0.12</v>
      </c>
      <c r="AN17" s="232"/>
      <c r="AO17" s="162">
        <v>700</v>
      </c>
      <c r="AP17" s="312"/>
      <c r="AQ17" s="312"/>
      <c r="AR17" s="312" t="s">
        <v>213</v>
      </c>
      <c r="AS17" s="302"/>
      <c r="AT17" s="164">
        <v>8.16</v>
      </c>
      <c r="AU17" s="165"/>
      <c r="AV17" s="528"/>
      <c r="AW17" s="296"/>
      <c r="AX17" s="166"/>
      <c r="AY17" s="297"/>
      <c r="AZ17" s="322"/>
      <c r="BA17" s="323"/>
      <c r="BB17" s="323"/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1.8</v>
      </c>
    </row>
    <row r="18" spans="1:69" s="42" customFormat="1" ht="24.95" customHeight="1" x14ac:dyDescent="0.25">
      <c r="A18" s="218" t="s">
        <v>48</v>
      </c>
      <c r="B18" s="219">
        <v>10</v>
      </c>
      <c r="C18" s="162">
        <v>6</v>
      </c>
      <c r="D18" s="162"/>
      <c r="E18" s="157">
        <v>7.34</v>
      </c>
      <c r="F18" s="157">
        <v>7.51</v>
      </c>
      <c r="G18" s="156">
        <v>2100</v>
      </c>
      <c r="H18" s="156">
        <v>1104</v>
      </c>
      <c r="I18" s="281">
        <v>278</v>
      </c>
      <c r="J18" s="281">
        <v>5</v>
      </c>
      <c r="K18" s="417">
        <f t="shared" si="4"/>
        <v>98.201438848920859</v>
      </c>
      <c r="L18" s="281">
        <v>437</v>
      </c>
      <c r="M18" s="281">
        <v>3</v>
      </c>
      <c r="N18" s="417">
        <f t="shared" si="5"/>
        <v>99.313501144164761</v>
      </c>
      <c r="O18" s="281">
        <v>794</v>
      </c>
      <c r="P18" s="281">
        <v>12</v>
      </c>
      <c r="Q18" s="417">
        <f t="shared" si="6"/>
        <v>98.488664987405542</v>
      </c>
      <c r="R18" s="281"/>
      <c r="S18" s="281"/>
      <c r="T18" s="157"/>
      <c r="U18" s="157"/>
      <c r="V18" s="157"/>
      <c r="W18" s="157"/>
      <c r="X18" s="157"/>
      <c r="Y18" s="157"/>
      <c r="Z18" s="305" t="str">
        <f t="shared" si="0"/>
        <v/>
      </c>
      <c r="AA18" s="305" t="str">
        <f t="shared" si="1"/>
        <v/>
      </c>
      <c r="AB18" s="304" t="str">
        <f t="shared" si="2"/>
        <v/>
      </c>
      <c r="AC18" s="157"/>
      <c r="AD18" s="157"/>
      <c r="AE18" s="178" t="str">
        <f t="shared" si="3"/>
        <v/>
      </c>
      <c r="AF18" s="156"/>
      <c r="AG18" s="156"/>
      <c r="AH18" s="127" t="s">
        <v>214</v>
      </c>
      <c r="AI18" s="156" t="s">
        <v>215</v>
      </c>
      <c r="AJ18" s="156" t="s">
        <v>216</v>
      </c>
      <c r="AK18" s="289" t="s">
        <v>216</v>
      </c>
      <c r="AL18" s="309">
        <v>21.3</v>
      </c>
      <c r="AM18" s="598">
        <v>0.11</v>
      </c>
      <c r="AN18" s="232"/>
      <c r="AO18" s="162">
        <v>720</v>
      </c>
      <c r="AP18" s="312">
        <v>331</v>
      </c>
      <c r="AQ18" s="312">
        <v>2177</v>
      </c>
      <c r="AR18" s="312">
        <v>4450</v>
      </c>
      <c r="AS18" s="302">
        <v>87</v>
      </c>
      <c r="AT18" s="164">
        <v>9.93</v>
      </c>
      <c r="AU18" s="165"/>
      <c r="AV18" s="528">
        <v>8.9999999999999993E-3</v>
      </c>
      <c r="AW18" s="312">
        <v>40</v>
      </c>
      <c r="AX18" s="312"/>
      <c r="AY18" s="297"/>
      <c r="AZ18" s="322"/>
      <c r="BA18" s="323"/>
      <c r="BB18" s="323"/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1.8</v>
      </c>
    </row>
    <row r="19" spans="1:69" s="42" customFormat="1" ht="24.95" customHeight="1" x14ac:dyDescent="0.25">
      <c r="A19" s="218" t="s">
        <v>49</v>
      </c>
      <c r="B19" s="219">
        <v>11</v>
      </c>
      <c r="C19" s="162">
        <v>5</v>
      </c>
      <c r="D19" s="162"/>
      <c r="E19" s="157"/>
      <c r="F19" s="157"/>
      <c r="G19" s="156"/>
      <c r="H19" s="156"/>
      <c r="I19" s="281"/>
      <c r="J19" s="281"/>
      <c r="K19" s="417" t="str">
        <f t="shared" si="4"/>
        <v/>
      </c>
      <c r="L19" s="281"/>
      <c r="M19" s="281"/>
      <c r="N19" s="417" t="str">
        <f t="shared" si="5"/>
        <v/>
      </c>
      <c r="O19" s="281"/>
      <c r="P19" s="281"/>
      <c r="Q19" s="417" t="str">
        <f t="shared" si="6"/>
        <v/>
      </c>
      <c r="R19" s="281"/>
      <c r="S19" s="281"/>
      <c r="T19" s="157"/>
      <c r="U19" s="157"/>
      <c r="V19" s="157"/>
      <c r="W19" s="157"/>
      <c r="X19" s="157"/>
      <c r="Y19" s="157"/>
      <c r="Z19" s="305" t="str">
        <f t="shared" si="0"/>
        <v/>
      </c>
      <c r="AA19" s="305" t="str">
        <f t="shared" si="1"/>
        <v/>
      </c>
      <c r="AB19" s="304" t="str">
        <f t="shared" si="2"/>
        <v/>
      </c>
      <c r="AC19" s="157"/>
      <c r="AD19" s="157"/>
      <c r="AE19" s="178" t="str">
        <f t="shared" si="3"/>
        <v/>
      </c>
      <c r="AF19" s="156"/>
      <c r="AG19" s="156"/>
      <c r="AH19" s="127"/>
      <c r="AI19" s="156"/>
      <c r="AJ19" s="156"/>
      <c r="AK19" s="289"/>
      <c r="AL19" s="309">
        <v>21.2</v>
      </c>
      <c r="AM19" s="598">
        <v>0.11</v>
      </c>
      <c r="AN19" s="232"/>
      <c r="AO19" s="162">
        <v>710</v>
      </c>
      <c r="AP19" s="312"/>
      <c r="AQ19" s="312"/>
      <c r="AR19" s="312" t="s">
        <v>213</v>
      </c>
      <c r="AS19" s="302"/>
      <c r="AT19" s="164">
        <v>9.93</v>
      </c>
      <c r="AU19" s="165"/>
      <c r="AV19" s="528"/>
      <c r="AW19" s="312"/>
      <c r="AX19" s="312"/>
      <c r="AY19" s="297"/>
      <c r="AZ19" s="322"/>
      <c r="BA19" s="323"/>
      <c r="BB19" s="323"/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1.8</v>
      </c>
    </row>
    <row r="20" spans="1:69" s="42" customFormat="1" ht="24.95" customHeight="1" x14ac:dyDescent="0.25">
      <c r="A20" s="218" t="s">
        <v>50</v>
      </c>
      <c r="B20" s="219">
        <v>12</v>
      </c>
      <c r="C20" s="162">
        <v>11</v>
      </c>
      <c r="D20" s="162"/>
      <c r="E20" s="157"/>
      <c r="F20" s="157"/>
      <c r="G20" s="156"/>
      <c r="H20" s="156"/>
      <c r="I20" s="281"/>
      <c r="J20" s="281"/>
      <c r="K20" s="417" t="str">
        <f t="shared" si="4"/>
        <v/>
      </c>
      <c r="L20" s="281"/>
      <c r="M20" s="281"/>
      <c r="N20" s="417" t="str">
        <f t="shared" si="5"/>
        <v/>
      </c>
      <c r="O20" s="281"/>
      <c r="P20" s="281"/>
      <c r="Q20" s="417" t="str">
        <f t="shared" si="6"/>
        <v/>
      </c>
      <c r="R20" s="281"/>
      <c r="S20" s="281"/>
      <c r="T20" s="157"/>
      <c r="U20" s="157"/>
      <c r="V20" s="157"/>
      <c r="W20" s="157"/>
      <c r="X20" s="157"/>
      <c r="Y20" s="157"/>
      <c r="Z20" s="305" t="str">
        <f t="shared" si="0"/>
        <v/>
      </c>
      <c r="AA20" s="305" t="str">
        <f t="shared" si="1"/>
        <v/>
      </c>
      <c r="AB20" s="304" t="str">
        <f t="shared" si="2"/>
        <v/>
      </c>
      <c r="AC20" s="157"/>
      <c r="AD20" s="157"/>
      <c r="AE20" s="178" t="str">
        <f t="shared" si="3"/>
        <v/>
      </c>
      <c r="AF20" s="156"/>
      <c r="AG20" s="156"/>
      <c r="AH20" s="127"/>
      <c r="AI20" s="156"/>
      <c r="AJ20" s="156"/>
      <c r="AK20" s="289"/>
      <c r="AL20" s="309">
        <v>21.1</v>
      </c>
      <c r="AM20" s="598">
        <v>0.12</v>
      </c>
      <c r="AN20" s="232"/>
      <c r="AO20" s="162">
        <v>720</v>
      </c>
      <c r="AP20" s="312"/>
      <c r="AQ20" s="312"/>
      <c r="AR20" s="312" t="s">
        <v>213</v>
      </c>
      <c r="AS20" s="302"/>
      <c r="AT20" s="164">
        <v>7.23</v>
      </c>
      <c r="AU20" s="165"/>
      <c r="AV20" s="528"/>
      <c r="AW20" s="312"/>
      <c r="AX20" s="312"/>
      <c r="AY20" s="297"/>
      <c r="AZ20" s="322"/>
      <c r="BA20" s="323"/>
      <c r="BB20" s="323"/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1.9</v>
      </c>
    </row>
    <row r="21" spans="1:69" s="42" customFormat="1" ht="24.95" customHeight="1" x14ac:dyDescent="0.25">
      <c r="A21" s="218" t="s">
        <v>51</v>
      </c>
      <c r="B21" s="219">
        <v>13</v>
      </c>
      <c r="C21" s="162">
        <v>11</v>
      </c>
      <c r="D21" s="162"/>
      <c r="E21" s="157">
        <v>7.27</v>
      </c>
      <c r="F21" s="157">
        <v>7.56</v>
      </c>
      <c r="G21" s="156">
        <v>1834</v>
      </c>
      <c r="H21" s="156">
        <v>1347</v>
      </c>
      <c r="I21" s="281">
        <v>462</v>
      </c>
      <c r="J21" s="281">
        <v>6</v>
      </c>
      <c r="K21" s="417">
        <f t="shared" si="4"/>
        <v>98.701298701298697</v>
      </c>
      <c r="L21" s="281">
        <v>726</v>
      </c>
      <c r="M21" s="281">
        <v>3</v>
      </c>
      <c r="N21" s="417">
        <f t="shared" si="5"/>
        <v>99.586776859504127</v>
      </c>
      <c r="O21" s="281">
        <v>1320</v>
      </c>
      <c r="P21" s="281">
        <v>14</v>
      </c>
      <c r="Q21" s="417">
        <f t="shared" si="6"/>
        <v>98.939393939393938</v>
      </c>
      <c r="R21" s="281"/>
      <c r="S21" s="281"/>
      <c r="T21" s="157"/>
      <c r="U21" s="157"/>
      <c r="V21" s="157"/>
      <c r="W21" s="157"/>
      <c r="X21" s="157"/>
      <c r="Y21" s="157"/>
      <c r="Z21" s="305" t="str">
        <f t="shared" si="0"/>
        <v/>
      </c>
      <c r="AA21" s="305" t="str">
        <f t="shared" si="1"/>
        <v/>
      </c>
      <c r="AB21" s="304" t="str">
        <f t="shared" si="2"/>
        <v/>
      </c>
      <c r="AC21" s="157"/>
      <c r="AD21" s="157"/>
      <c r="AE21" s="178" t="str">
        <f t="shared" si="3"/>
        <v/>
      </c>
      <c r="AF21" s="156"/>
      <c r="AG21" s="156"/>
      <c r="AH21" s="127" t="s">
        <v>214</v>
      </c>
      <c r="AI21" s="156" t="s">
        <v>215</v>
      </c>
      <c r="AJ21" s="156" t="s">
        <v>216</v>
      </c>
      <c r="AK21" s="289" t="s">
        <v>216</v>
      </c>
      <c r="AL21" s="309">
        <v>21.2</v>
      </c>
      <c r="AM21" s="598">
        <v>0.11</v>
      </c>
      <c r="AN21" s="232"/>
      <c r="AO21" s="162">
        <v>690</v>
      </c>
      <c r="AP21" s="312">
        <v>313</v>
      </c>
      <c r="AQ21" s="312">
        <v>2207</v>
      </c>
      <c r="AR21" s="312">
        <v>4830</v>
      </c>
      <c r="AS21" s="302">
        <v>87</v>
      </c>
      <c r="AT21" s="164">
        <v>6.17</v>
      </c>
      <c r="AU21" s="165"/>
      <c r="AV21" s="528">
        <v>2.9000000000000001E-2</v>
      </c>
      <c r="AW21" s="312"/>
      <c r="AX21" s="312"/>
      <c r="AY21" s="297"/>
      <c r="AZ21" s="322"/>
      <c r="BA21" s="323"/>
      <c r="BB21" s="323"/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1.9</v>
      </c>
    </row>
    <row r="22" spans="1:69" s="42" customFormat="1" ht="24.95" customHeight="1" x14ac:dyDescent="0.25">
      <c r="A22" s="218" t="s">
        <v>52</v>
      </c>
      <c r="B22" s="219">
        <v>14</v>
      </c>
      <c r="C22" s="162">
        <v>14</v>
      </c>
      <c r="D22" s="162"/>
      <c r="E22" s="157"/>
      <c r="F22" s="157"/>
      <c r="G22" s="156"/>
      <c r="H22" s="156"/>
      <c r="I22" s="281"/>
      <c r="J22" s="281"/>
      <c r="K22" s="417" t="str">
        <f t="shared" si="4"/>
        <v/>
      </c>
      <c r="L22" s="281"/>
      <c r="M22" s="281"/>
      <c r="N22" s="417" t="str">
        <f t="shared" si="5"/>
        <v/>
      </c>
      <c r="O22" s="281"/>
      <c r="P22" s="281"/>
      <c r="Q22" s="417" t="str">
        <f t="shared" si="6"/>
        <v/>
      </c>
      <c r="R22" s="281"/>
      <c r="S22" s="281"/>
      <c r="T22" s="157"/>
      <c r="U22" s="157"/>
      <c r="V22" s="157"/>
      <c r="W22" s="157"/>
      <c r="X22" s="157"/>
      <c r="Y22" s="157"/>
      <c r="Z22" s="305" t="str">
        <f t="shared" si="0"/>
        <v/>
      </c>
      <c r="AA22" s="305" t="str">
        <f t="shared" si="1"/>
        <v/>
      </c>
      <c r="AB22" s="304" t="str">
        <f t="shared" si="2"/>
        <v/>
      </c>
      <c r="AC22" s="157"/>
      <c r="AD22" s="157"/>
      <c r="AE22" s="178" t="str">
        <f t="shared" si="3"/>
        <v/>
      </c>
      <c r="AF22" s="156"/>
      <c r="AG22" s="156"/>
      <c r="AH22" s="127"/>
      <c r="AI22" s="156"/>
      <c r="AJ22" s="156"/>
      <c r="AK22" s="289"/>
      <c r="AL22" s="309">
        <v>21.2</v>
      </c>
      <c r="AM22" s="598">
        <v>0.11</v>
      </c>
      <c r="AN22" s="232"/>
      <c r="AO22" s="162">
        <v>700</v>
      </c>
      <c r="AP22" s="312"/>
      <c r="AQ22" s="312"/>
      <c r="AR22" s="312" t="s">
        <v>213</v>
      </c>
      <c r="AS22" s="302"/>
      <c r="AT22" s="164">
        <v>5.89</v>
      </c>
      <c r="AU22" s="165"/>
      <c r="AV22" s="528"/>
      <c r="AW22" s="312"/>
      <c r="AX22" s="312"/>
      <c r="AY22" s="297"/>
      <c r="AZ22" s="322"/>
      <c r="BA22" s="323"/>
      <c r="BB22" s="323"/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1.8</v>
      </c>
    </row>
    <row r="23" spans="1:69" s="42" customFormat="1" ht="24.95" customHeight="1" x14ac:dyDescent="0.25">
      <c r="A23" s="218" t="s">
        <v>53</v>
      </c>
      <c r="B23" s="219">
        <v>15</v>
      </c>
      <c r="C23" s="162">
        <v>13</v>
      </c>
      <c r="D23" s="162"/>
      <c r="E23" s="157"/>
      <c r="F23" s="157"/>
      <c r="G23" s="156"/>
      <c r="H23" s="156"/>
      <c r="I23" s="281"/>
      <c r="J23" s="281"/>
      <c r="K23" s="417" t="str">
        <f t="shared" si="4"/>
        <v/>
      </c>
      <c r="L23" s="281"/>
      <c r="M23" s="281"/>
      <c r="N23" s="417" t="str">
        <f t="shared" si="5"/>
        <v/>
      </c>
      <c r="O23" s="281"/>
      <c r="P23" s="281"/>
      <c r="Q23" s="417" t="str">
        <f t="shared" si="6"/>
        <v/>
      </c>
      <c r="R23" s="281"/>
      <c r="S23" s="281"/>
      <c r="T23" s="157"/>
      <c r="U23" s="157"/>
      <c r="V23" s="157"/>
      <c r="W23" s="157"/>
      <c r="X23" s="157"/>
      <c r="Y23" s="157"/>
      <c r="Z23" s="305" t="str">
        <f t="shared" si="0"/>
        <v/>
      </c>
      <c r="AA23" s="305" t="str">
        <f t="shared" si="1"/>
        <v/>
      </c>
      <c r="AB23" s="304" t="str">
        <f t="shared" si="2"/>
        <v/>
      </c>
      <c r="AC23" s="157"/>
      <c r="AD23" s="157"/>
      <c r="AE23" s="178" t="str">
        <f t="shared" si="3"/>
        <v/>
      </c>
      <c r="AF23" s="156"/>
      <c r="AG23" s="156"/>
      <c r="AH23" s="127"/>
      <c r="AI23" s="156"/>
      <c r="AJ23" s="156"/>
      <c r="AK23" s="289"/>
      <c r="AL23" s="309"/>
      <c r="AM23" s="598"/>
      <c r="AN23" s="232"/>
      <c r="AO23" s="162"/>
      <c r="AP23" s="312"/>
      <c r="AQ23" s="312"/>
      <c r="AR23" s="312" t="s">
        <v>213</v>
      </c>
      <c r="AS23" s="302"/>
      <c r="AT23" s="164">
        <v>6.94</v>
      </c>
      <c r="AU23" s="165"/>
      <c r="AV23" s="528"/>
      <c r="AW23" s="312"/>
      <c r="AX23" s="312"/>
      <c r="AY23" s="297"/>
      <c r="AZ23" s="322"/>
      <c r="BA23" s="323"/>
      <c r="BB23" s="323"/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/>
    </row>
    <row r="24" spans="1:69" s="42" customFormat="1" ht="24.95" customHeight="1" x14ac:dyDescent="0.25">
      <c r="A24" s="218" t="s">
        <v>47</v>
      </c>
      <c r="B24" s="219">
        <v>16</v>
      </c>
      <c r="C24" s="162">
        <v>10</v>
      </c>
      <c r="D24" s="162"/>
      <c r="E24" s="157"/>
      <c r="F24" s="157"/>
      <c r="G24" s="156"/>
      <c r="H24" s="156"/>
      <c r="I24" s="281"/>
      <c r="J24" s="281"/>
      <c r="K24" s="417" t="str">
        <f t="shared" si="4"/>
        <v/>
      </c>
      <c r="L24" s="281"/>
      <c r="M24" s="281"/>
      <c r="N24" s="417" t="str">
        <f t="shared" si="5"/>
        <v/>
      </c>
      <c r="O24" s="281"/>
      <c r="P24" s="281"/>
      <c r="Q24" s="417" t="str">
        <f t="shared" si="6"/>
        <v/>
      </c>
      <c r="R24" s="281"/>
      <c r="S24" s="281"/>
      <c r="T24" s="157"/>
      <c r="U24" s="157"/>
      <c r="V24" s="157"/>
      <c r="W24" s="157"/>
      <c r="X24" s="157"/>
      <c r="Y24" s="157"/>
      <c r="Z24" s="305" t="str">
        <f t="shared" si="0"/>
        <v/>
      </c>
      <c r="AA24" s="305" t="str">
        <f t="shared" si="1"/>
        <v/>
      </c>
      <c r="AB24" s="304" t="str">
        <f t="shared" si="2"/>
        <v/>
      </c>
      <c r="AC24" s="157"/>
      <c r="AD24" s="157"/>
      <c r="AE24" s="178" t="str">
        <f t="shared" si="3"/>
        <v/>
      </c>
      <c r="AF24" s="156"/>
      <c r="AG24" s="156"/>
      <c r="AH24" s="127"/>
      <c r="AI24" s="156"/>
      <c r="AJ24" s="156"/>
      <c r="AK24" s="289"/>
      <c r="AL24" s="309">
        <v>20.7</v>
      </c>
      <c r="AM24" s="598">
        <v>0.11</v>
      </c>
      <c r="AN24" s="232"/>
      <c r="AO24" s="162">
        <v>710</v>
      </c>
      <c r="AP24" s="312"/>
      <c r="AQ24" s="312"/>
      <c r="AR24" s="312" t="s">
        <v>213</v>
      </c>
      <c r="AS24" s="302"/>
      <c r="AT24" s="164">
        <v>7.23</v>
      </c>
      <c r="AU24" s="165"/>
      <c r="AV24" s="528"/>
      <c r="AW24" s="312"/>
      <c r="AX24" s="312"/>
      <c r="AY24" s="297"/>
      <c r="AZ24" s="322"/>
      <c r="BA24" s="323"/>
      <c r="BB24" s="32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1.7</v>
      </c>
    </row>
    <row r="25" spans="1:69" s="42" customFormat="1" ht="24.95" customHeight="1" x14ac:dyDescent="0.25">
      <c r="A25" s="218" t="s">
        <v>48</v>
      </c>
      <c r="B25" s="219">
        <v>17</v>
      </c>
      <c r="C25" s="162">
        <v>14</v>
      </c>
      <c r="D25" s="162"/>
      <c r="E25" s="157">
        <v>6.82</v>
      </c>
      <c r="F25" s="157">
        <v>7.64</v>
      </c>
      <c r="G25" s="156">
        <v>1525</v>
      </c>
      <c r="H25" s="156">
        <v>1584</v>
      </c>
      <c r="I25" s="281">
        <v>670</v>
      </c>
      <c r="J25" s="281">
        <v>5</v>
      </c>
      <c r="K25" s="417">
        <f t="shared" si="4"/>
        <v>99.253731343283576</v>
      </c>
      <c r="L25" s="281">
        <v>2395</v>
      </c>
      <c r="M25" s="281">
        <v>21</v>
      </c>
      <c r="N25" s="417">
        <f t="shared" si="5"/>
        <v>99.123173277661792</v>
      </c>
      <c r="O25" s="281">
        <v>1464</v>
      </c>
      <c r="P25" s="281">
        <v>24</v>
      </c>
      <c r="Q25" s="417">
        <f t="shared" si="6"/>
        <v>98.360655737704917</v>
      </c>
      <c r="R25" s="281">
        <v>102</v>
      </c>
      <c r="S25" s="281">
        <v>22.9</v>
      </c>
      <c r="T25" s="157">
        <v>62.3</v>
      </c>
      <c r="U25" s="157">
        <v>19.5</v>
      </c>
      <c r="V25" s="157">
        <v>0</v>
      </c>
      <c r="W25" s="157">
        <v>0</v>
      </c>
      <c r="X25" s="157"/>
      <c r="Y25" s="157"/>
      <c r="Z25" s="305">
        <f t="shared" si="0"/>
        <v>102</v>
      </c>
      <c r="AA25" s="305">
        <f t="shared" si="1"/>
        <v>22.9</v>
      </c>
      <c r="AB25" s="304">
        <f t="shared" si="2"/>
        <v>77.549019607843121</v>
      </c>
      <c r="AC25" s="157">
        <v>9.6</v>
      </c>
      <c r="AD25" s="157">
        <v>2.5</v>
      </c>
      <c r="AE25" s="178">
        <f t="shared" si="3"/>
        <v>73.958333333333343</v>
      </c>
      <c r="AF25" s="156"/>
      <c r="AG25" s="156"/>
      <c r="AH25" s="127" t="s">
        <v>214</v>
      </c>
      <c r="AI25" s="156" t="s">
        <v>215</v>
      </c>
      <c r="AJ25" s="156" t="s">
        <v>216</v>
      </c>
      <c r="AK25" s="289" t="s">
        <v>216</v>
      </c>
      <c r="AL25" s="309">
        <v>20.8</v>
      </c>
      <c r="AM25" s="598">
        <v>0.14000000000000001</v>
      </c>
      <c r="AN25" s="232"/>
      <c r="AO25" s="162">
        <v>720</v>
      </c>
      <c r="AP25" s="312">
        <v>312</v>
      </c>
      <c r="AQ25" s="312">
        <v>2310</v>
      </c>
      <c r="AR25" s="312">
        <v>5090.0000000000009</v>
      </c>
      <c r="AS25" s="302">
        <v>87</v>
      </c>
      <c r="AT25" s="164">
        <v>7.08</v>
      </c>
      <c r="AU25" s="165"/>
      <c r="AV25" s="528">
        <v>8.2000000000000003E-2</v>
      </c>
      <c r="AW25" s="312"/>
      <c r="AX25" s="312"/>
      <c r="AY25" s="297"/>
      <c r="AZ25" s="322"/>
      <c r="BA25" s="323"/>
      <c r="BB25" s="323"/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1.7</v>
      </c>
    </row>
    <row r="26" spans="1:69" s="42" customFormat="1" ht="24.95" customHeight="1" x14ac:dyDescent="0.25">
      <c r="A26" s="218" t="s">
        <v>49</v>
      </c>
      <c r="B26" s="219">
        <v>18</v>
      </c>
      <c r="C26" s="162">
        <v>14</v>
      </c>
      <c r="D26" s="162"/>
      <c r="E26" s="157"/>
      <c r="F26" s="157"/>
      <c r="G26" s="156"/>
      <c r="H26" s="156"/>
      <c r="I26" s="281"/>
      <c r="J26" s="281"/>
      <c r="K26" s="417" t="str">
        <f t="shared" si="4"/>
        <v/>
      </c>
      <c r="L26" s="281"/>
      <c r="M26" s="281"/>
      <c r="N26" s="417" t="str">
        <f t="shared" si="5"/>
        <v/>
      </c>
      <c r="O26" s="281"/>
      <c r="P26" s="281"/>
      <c r="Q26" s="417" t="str">
        <f t="shared" si="6"/>
        <v/>
      </c>
      <c r="R26" s="281"/>
      <c r="S26" s="281"/>
      <c r="T26" s="157"/>
      <c r="U26" s="157"/>
      <c r="V26" s="157"/>
      <c r="W26" s="157"/>
      <c r="X26" s="157"/>
      <c r="Y26" s="157"/>
      <c r="Z26" s="305" t="str">
        <f t="shared" si="0"/>
        <v/>
      </c>
      <c r="AA26" s="305" t="str">
        <f t="shared" si="1"/>
        <v/>
      </c>
      <c r="AB26" s="304" t="str">
        <f t="shared" si="2"/>
        <v/>
      </c>
      <c r="AC26" s="157"/>
      <c r="AD26" s="157"/>
      <c r="AE26" s="178" t="str">
        <f t="shared" si="3"/>
        <v/>
      </c>
      <c r="AF26" s="156"/>
      <c r="AG26" s="156"/>
      <c r="AH26" s="127"/>
      <c r="AI26" s="156"/>
      <c r="AJ26" s="156"/>
      <c r="AK26" s="289"/>
      <c r="AL26" s="309">
        <v>20.5</v>
      </c>
      <c r="AM26" s="598">
        <v>0.14000000000000001</v>
      </c>
      <c r="AN26" s="232"/>
      <c r="AO26" s="162">
        <v>690</v>
      </c>
      <c r="AP26" s="312"/>
      <c r="AQ26" s="312"/>
      <c r="AR26" s="312" t="s">
        <v>213</v>
      </c>
      <c r="AS26" s="302"/>
      <c r="AT26" s="164">
        <v>7.08</v>
      </c>
      <c r="AU26" s="165"/>
      <c r="AV26" s="528"/>
      <c r="AW26" s="312"/>
      <c r="AX26" s="312"/>
      <c r="AY26" s="297"/>
      <c r="AZ26" s="322"/>
      <c r="BA26" s="323"/>
      <c r="BB26" s="323"/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1.7</v>
      </c>
    </row>
    <row r="27" spans="1:69" s="42" customFormat="1" ht="24.95" customHeight="1" x14ac:dyDescent="0.25">
      <c r="A27" s="218" t="s">
        <v>50</v>
      </c>
      <c r="B27" s="219">
        <v>19</v>
      </c>
      <c r="C27" s="162">
        <v>13</v>
      </c>
      <c r="D27" s="162"/>
      <c r="E27" s="157"/>
      <c r="F27" s="157"/>
      <c r="G27" s="156"/>
      <c r="H27" s="156"/>
      <c r="I27" s="281"/>
      <c r="J27" s="281"/>
      <c r="K27" s="417" t="str">
        <f t="shared" si="4"/>
        <v/>
      </c>
      <c r="L27" s="281"/>
      <c r="M27" s="281"/>
      <c r="N27" s="417" t="str">
        <f t="shared" si="5"/>
        <v/>
      </c>
      <c r="O27" s="281"/>
      <c r="P27" s="281"/>
      <c r="Q27" s="417" t="str">
        <f t="shared" si="6"/>
        <v/>
      </c>
      <c r="R27" s="281"/>
      <c r="S27" s="281"/>
      <c r="T27" s="157"/>
      <c r="U27" s="157"/>
      <c r="V27" s="157"/>
      <c r="W27" s="157"/>
      <c r="X27" s="157"/>
      <c r="Y27" s="157"/>
      <c r="Z27" s="305" t="str">
        <f t="shared" si="0"/>
        <v/>
      </c>
      <c r="AA27" s="305" t="str">
        <f t="shared" si="1"/>
        <v/>
      </c>
      <c r="AB27" s="304" t="str">
        <f t="shared" si="2"/>
        <v/>
      </c>
      <c r="AC27" s="157"/>
      <c r="AD27" s="157"/>
      <c r="AE27" s="178" t="str">
        <f t="shared" si="3"/>
        <v/>
      </c>
      <c r="AF27" s="156"/>
      <c r="AG27" s="156"/>
      <c r="AH27" s="127"/>
      <c r="AI27" s="156"/>
      <c r="AJ27" s="156"/>
      <c r="AK27" s="289"/>
      <c r="AL27" s="309">
        <v>20.3</v>
      </c>
      <c r="AM27" s="598">
        <v>0.13</v>
      </c>
      <c r="AN27" s="232"/>
      <c r="AO27" s="162">
        <v>680</v>
      </c>
      <c r="AP27" s="312"/>
      <c r="AQ27" s="312"/>
      <c r="AR27" s="312" t="s">
        <v>213</v>
      </c>
      <c r="AS27" s="302"/>
      <c r="AT27" s="164">
        <v>7.08</v>
      </c>
      <c r="AU27" s="165"/>
      <c r="AV27" s="528"/>
      <c r="AW27" s="312"/>
      <c r="AX27" s="312"/>
      <c r="AY27" s="297"/>
      <c r="AZ27" s="322"/>
      <c r="BA27" s="323"/>
      <c r="BB27" s="323"/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1.6</v>
      </c>
    </row>
    <row r="28" spans="1:69" s="42" customFormat="1" ht="24.95" customHeight="1" x14ac:dyDescent="0.25">
      <c r="A28" s="218" t="s">
        <v>51</v>
      </c>
      <c r="B28" s="219">
        <v>20</v>
      </c>
      <c r="C28" s="162">
        <v>8</v>
      </c>
      <c r="D28" s="162"/>
      <c r="E28" s="157">
        <v>6.94</v>
      </c>
      <c r="F28" s="157">
        <v>7.57</v>
      </c>
      <c r="G28" s="156">
        <v>1279</v>
      </c>
      <c r="H28" s="156">
        <v>1469</v>
      </c>
      <c r="I28" s="281">
        <v>314</v>
      </c>
      <c r="J28" s="281">
        <v>6</v>
      </c>
      <c r="K28" s="417">
        <f t="shared" si="4"/>
        <v>98.089171974522287</v>
      </c>
      <c r="L28" s="281">
        <v>493</v>
      </c>
      <c r="M28" s="281">
        <v>3</v>
      </c>
      <c r="N28" s="417">
        <f t="shared" si="5"/>
        <v>99.391480730223122</v>
      </c>
      <c r="O28" s="281">
        <v>897</v>
      </c>
      <c r="P28" s="281">
        <v>14</v>
      </c>
      <c r="Q28" s="417">
        <f t="shared" si="6"/>
        <v>98.439241917502784</v>
      </c>
      <c r="R28" s="281"/>
      <c r="S28" s="281"/>
      <c r="T28" s="157"/>
      <c r="U28" s="157"/>
      <c r="V28" s="157"/>
      <c r="W28" s="157"/>
      <c r="X28" s="157"/>
      <c r="Y28" s="157"/>
      <c r="Z28" s="305" t="str">
        <f t="shared" si="0"/>
        <v/>
      </c>
      <c r="AA28" s="305" t="str">
        <f t="shared" si="1"/>
        <v/>
      </c>
      <c r="AB28" s="304" t="str">
        <f t="shared" si="2"/>
        <v/>
      </c>
      <c r="AC28" s="157"/>
      <c r="AD28" s="157"/>
      <c r="AE28" s="178" t="str">
        <f t="shared" si="3"/>
        <v/>
      </c>
      <c r="AF28" s="156"/>
      <c r="AG28" s="156"/>
      <c r="AH28" s="127" t="s">
        <v>214</v>
      </c>
      <c r="AI28" s="156" t="s">
        <v>215</v>
      </c>
      <c r="AJ28" s="156" t="s">
        <v>216</v>
      </c>
      <c r="AK28" s="289" t="s">
        <v>216</v>
      </c>
      <c r="AL28" s="309">
        <v>20</v>
      </c>
      <c r="AM28" s="598">
        <v>0.12</v>
      </c>
      <c r="AN28" s="232"/>
      <c r="AO28" s="162">
        <v>680</v>
      </c>
      <c r="AP28" s="312">
        <v>292</v>
      </c>
      <c r="AQ28" s="312">
        <v>2330</v>
      </c>
      <c r="AR28" s="312">
        <v>4859.9999999999982</v>
      </c>
      <c r="AS28" s="302">
        <v>88</v>
      </c>
      <c r="AT28" s="164">
        <v>8.51</v>
      </c>
      <c r="AU28" s="165"/>
      <c r="AV28" s="528">
        <v>1.2999999999999999E-2</v>
      </c>
      <c r="AW28" s="312">
        <v>40</v>
      </c>
      <c r="AX28" s="312"/>
      <c r="AY28" s="297"/>
      <c r="AZ28" s="322"/>
      <c r="BA28" s="323"/>
      <c r="BB28" s="323"/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1.5</v>
      </c>
    </row>
    <row r="29" spans="1:69" s="42" customFormat="1" ht="24.95" customHeight="1" x14ac:dyDescent="0.25">
      <c r="A29" s="218" t="s">
        <v>52</v>
      </c>
      <c r="B29" s="219">
        <v>21</v>
      </c>
      <c r="C29" s="162">
        <v>9</v>
      </c>
      <c r="D29" s="162"/>
      <c r="E29" s="157"/>
      <c r="F29" s="157"/>
      <c r="G29" s="156"/>
      <c r="H29" s="156"/>
      <c r="I29" s="281"/>
      <c r="J29" s="281"/>
      <c r="K29" s="417" t="str">
        <f t="shared" si="4"/>
        <v/>
      </c>
      <c r="L29" s="281"/>
      <c r="M29" s="281"/>
      <c r="N29" s="417" t="str">
        <f t="shared" si="5"/>
        <v/>
      </c>
      <c r="O29" s="281"/>
      <c r="P29" s="281"/>
      <c r="Q29" s="417" t="str">
        <f t="shared" si="6"/>
        <v/>
      </c>
      <c r="R29" s="281"/>
      <c r="S29" s="281"/>
      <c r="T29" s="157"/>
      <c r="U29" s="157"/>
      <c r="V29" s="157"/>
      <c r="W29" s="157"/>
      <c r="X29" s="157"/>
      <c r="Y29" s="157"/>
      <c r="Z29" s="305" t="str">
        <f t="shared" si="0"/>
        <v/>
      </c>
      <c r="AA29" s="305" t="str">
        <f t="shared" si="1"/>
        <v/>
      </c>
      <c r="AB29" s="304" t="str">
        <f t="shared" si="2"/>
        <v/>
      </c>
      <c r="AC29" s="157"/>
      <c r="AD29" s="157"/>
      <c r="AE29" s="178" t="str">
        <f t="shared" si="3"/>
        <v/>
      </c>
      <c r="AF29" s="156"/>
      <c r="AG29" s="156"/>
      <c r="AH29" s="127"/>
      <c r="AI29" s="156"/>
      <c r="AJ29" s="156"/>
      <c r="AK29" s="289"/>
      <c r="AL29" s="309">
        <v>19.3</v>
      </c>
      <c r="AM29" s="598">
        <v>0.1</v>
      </c>
      <c r="AN29" s="232"/>
      <c r="AO29" s="162">
        <v>680</v>
      </c>
      <c r="AP29" s="312"/>
      <c r="AQ29" s="312"/>
      <c r="AR29" s="312" t="s">
        <v>213</v>
      </c>
      <c r="AS29" s="302"/>
      <c r="AT29" s="164">
        <v>7.03</v>
      </c>
      <c r="AU29" s="165"/>
      <c r="AV29" s="528"/>
      <c r="AW29" s="312"/>
      <c r="AX29" s="312"/>
      <c r="AY29" s="297"/>
      <c r="AZ29" s="322"/>
      <c r="BA29" s="323"/>
      <c r="BB29" s="323"/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1.5</v>
      </c>
    </row>
    <row r="30" spans="1:69" s="42" customFormat="1" ht="24.95" customHeight="1" x14ac:dyDescent="0.25">
      <c r="A30" s="218" t="s">
        <v>53</v>
      </c>
      <c r="B30" s="219">
        <v>22</v>
      </c>
      <c r="C30" s="162">
        <v>8</v>
      </c>
      <c r="D30" s="162"/>
      <c r="E30" s="157"/>
      <c r="F30" s="157"/>
      <c r="G30" s="156"/>
      <c r="H30" s="156"/>
      <c r="I30" s="281"/>
      <c r="J30" s="281"/>
      <c r="K30" s="417" t="str">
        <f t="shared" si="4"/>
        <v/>
      </c>
      <c r="L30" s="281"/>
      <c r="M30" s="281"/>
      <c r="N30" s="417" t="str">
        <f t="shared" si="5"/>
        <v/>
      </c>
      <c r="O30" s="281"/>
      <c r="P30" s="281"/>
      <c r="Q30" s="417" t="str">
        <f t="shared" si="6"/>
        <v/>
      </c>
      <c r="R30" s="281"/>
      <c r="S30" s="281"/>
      <c r="T30" s="157"/>
      <c r="U30" s="157"/>
      <c r="V30" s="157"/>
      <c r="W30" s="157"/>
      <c r="X30" s="157"/>
      <c r="Y30" s="157"/>
      <c r="Z30" s="305" t="str">
        <f t="shared" si="0"/>
        <v/>
      </c>
      <c r="AA30" s="305" t="str">
        <f t="shared" si="1"/>
        <v/>
      </c>
      <c r="AB30" s="304" t="str">
        <f t="shared" si="2"/>
        <v/>
      </c>
      <c r="AC30" s="157"/>
      <c r="AD30" s="157"/>
      <c r="AE30" s="178" t="str">
        <f t="shared" si="3"/>
        <v/>
      </c>
      <c r="AF30" s="156"/>
      <c r="AG30" s="156"/>
      <c r="AH30" s="127"/>
      <c r="AI30" s="156"/>
      <c r="AJ30" s="156"/>
      <c r="AK30" s="289"/>
      <c r="AL30" s="309"/>
      <c r="AM30" s="598"/>
      <c r="AN30" s="232"/>
      <c r="AO30" s="162"/>
      <c r="AP30" s="312"/>
      <c r="AQ30" s="312"/>
      <c r="AR30" s="312" t="s">
        <v>213</v>
      </c>
      <c r="AS30" s="302"/>
      <c r="AT30" s="164">
        <v>7.03</v>
      </c>
      <c r="AU30" s="165"/>
      <c r="AV30" s="528"/>
      <c r="AW30" s="312"/>
      <c r="AX30" s="312"/>
      <c r="AY30" s="297"/>
      <c r="AZ30" s="322"/>
      <c r="BA30" s="323"/>
      <c r="BB30" s="323"/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/>
    </row>
    <row r="31" spans="1:69" s="42" customFormat="1" ht="24.95" customHeight="1" x14ac:dyDescent="0.25">
      <c r="A31" s="218" t="s">
        <v>47</v>
      </c>
      <c r="B31" s="219">
        <v>23</v>
      </c>
      <c r="C31" s="162">
        <v>6</v>
      </c>
      <c r="D31" s="162"/>
      <c r="E31" s="157"/>
      <c r="F31" s="157"/>
      <c r="G31" s="156"/>
      <c r="H31" s="156"/>
      <c r="I31" s="281"/>
      <c r="J31" s="281"/>
      <c r="K31" s="417" t="str">
        <f t="shared" si="4"/>
        <v/>
      </c>
      <c r="L31" s="281"/>
      <c r="M31" s="281"/>
      <c r="N31" s="417" t="str">
        <f t="shared" si="5"/>
        <v/>
      </c>
      <c r="O31" s="281"/>
      <c r="P31" s="281"/>
      <c r="Q31" s="417" t="str">
        <f t="shared" si="6"/>
        <v/>
      </c>
      <c r="R31" s="281"/>
      <c r="S31" s="281"/>
      <c r="T31" s="157"/>
      <c r="U31" s="157"/>
      <c r="V31" s="157"/>
      <c r="W31" s="157"/>
      <c r="X31" s="157"/>
      <c r="Y31" s="157"/>
      <c r="Z31" s="305" t="str">
        <f t="shared" si="0"/>
        <v/>
      </c>
      <c r="AA31" s="305" t="str">
        <f t="shared" si="1"/>
        <v/>
      </c>
      <c r="AB31" s="304" t="str">
        <f t="shared" si="2"/>
        <v/>
      </c>
      <c r="AC31" s="157"/>
      <c r="AD31" s="157"/>
      <c r="AE31" s="178" t="str">
        <f t="shared" si="3"/>
        <v/>
      </c>
      <c r="AF31" s="156"/>
      <c r="AG31" s="156"/>
      <c r="AH31" s="127"/>
      <c r="AI31" s="156"/>
      <c r="AJ31" s="156"/>
      <c r="AK31" s="289"/>
      <c r="AL31" s="309">
        <v>19.100000000000001</v>
      </c>
      <c r="AM31" s="598">
        <v>0.14000000000000001</v>
      </c>
      <c r="AN31" s="232"/>
      <c r="AO31" s="162">
        <v>690</v>
      </c>
      <c r="AP31" s="312"/>
      <c r="AQ31" s="312"/>
      <c r="AR31" s="312" t="s">
        <v>213</v>
      </c>
      <c r="AS31" s="302"/>
      <c r="AT31" s="164">
        <v>9.36</v>
      </c>
      <c r="AU31" s="165"/>
      <c r="AV31" s="528"/>
      <c r="AW31" s="312"/>
      <c r="AX31" s="312"/>
      <c r="AY31" s="297"/>
      <c r="AZ31" s="322"/>
      <c r="BA31" s="323"/>
      <c r="BB31" s="323"/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1.5</v>
      </c>
    </row>
    <row r="32" spans="1:69" s="42" customFormat="1" ht="24.95" customHeight="1" x14ac:dyDescent="0.25">
      <c r="A32" s="218" t="s">
        <v>48</v>
      </c>
      <c r="B32" s="219">
        <v>24</v>
      </c>
      <c r="C32" s="162">
        <v>7</v>
      </c>
      <c r="D32" s="162"/>
      <c r="E32" s="157">
        <v>7.06</v>
      </c>
      <c r="F32" s="157">
        <v>7.41</v>
      </c>
      <c r="G32" s="156">
        <v>596</v>
      </c>
      <c r="H32" s="156">
        <v>1448</v>
      </c>
      <c r="I32" s="281">
        <v>92</v>
      </c>
      <c r="J32" s="281">
        <v>5</v>
      </c>
      <c r="K32" s="417">
        <f t="shared" si="4"/>
        <v>94.565217391304344</v>
      </c>
      <c r="L32" s="281">
        <v>153</v>
      </c>
      <c r="M32" s="281">
        <v>3</v>
      </c>
      <c r="N32" s="417">
        <f t="shared" si="5"/>
        <v>98.039215686274503</v>
      </c>
      <c r="O32" s="281">
        <v>278</v>
      </c>
      <c r="P32" s="281">
        <v>13</v>
      </c>
      <c r="Q32" s="417">
        <f t="shared" si="6"/>
        <v>95.323741007194243</v>
      </c>
      <c r="R32" s="281">
        <v>97.2</v>
      </c>
      <c r="S32" s="281">
        <v>20.3</v>
      </c>
      <c r="T32" s="157">
        <v>59.1</v>
      </c>
      <c r="U32" s="157">
        <v>15.6</v>
      </c>
      <c r="V32" s="157">
        <v>0.1</v>
      </c>
      <c r="W32" s="157">
        <v>0.1</v>
      </c>
      <c r="X32" s="157"/>
      <c r="Y32" s="157"/>
      <c r="Z32" s="305">
        <f t="shared" si="0"/>
        <v>97.3</v>
      </c>
      <c r="AA32" s="305">
        <f t="shared" si="1"/>
        <v>20.400000000000002</v>
      </c>
      <c r="AB32" s="304">
        <f t="shared" si="2"/>
        <v>79.033915724563201</v>
      </c>
      <c r="AC32" s="157">
        <v>8.9</v>
      </c>
      <c r="AD32" s="157">
        <v>3.6</v>
      </c>
      <c r="AE32" s="178">
        <f t="shared" si="3"/>
        <v>59.550561797752813</v>
      </c>
      <c r="AF32" s="156"/>
      <c r="AG32" s="156"/>
      <c r="AH32" s="127" t="s">
        <v>214</v>
      </c>
      <c r="AI32" s="156" t="s">
        <v>215</v>
      </c>
      <c r="AJ32" s="156" t="s">
        <v>216</v>
      </c>
      <c r="AK32" s="289" t="s">
        <v>216</v>
      </c>
      <c r="AL32" s="309">
        <v>18.600000000000001</v>
      </c>
      <c r="AM32" s="598">
        <v>0.09</v>
      </c>
      <c r="AN32" s="232"/>
      <c r="AO32" s="162">
        <v>680</v>
      </c>
      <c r="AP32" s="312">
        <v>289</v>
      </c>
      <c r="AQ32" s="312">
        <v>2353</v>
      </c>
      <c r="AR32" s="312">
        <v>4999.9999999999982</v>
      </c>
      <c r="AS32" s="302">
        <v>86</v>
      </c>
      <c r="AT32" s="164">
        <v>10.33</v>
      </c>
      <c r="AU32" s="165"/>
      <c r="AV32" s="528">
        <v>4.0000000000000001E-3</v>
      </c>
      <c r="AW32" s="312"/>
      <c r="AX32" s="312"/>
      <c r="AY32" s="297"/>
      <c r="AZ32" s="322"/>
      <c r="BA32" s="323"/>
      <c r="BB32" s="323"/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1.6</v>
      </c>
    </row>
    <row r="33" spans="1:69" s="42" customFormat="1" ht="24.95" customHeight="1" x14ac:dyDescent="0.25">
      <c r="A33" s="218" t="s">
        <v>49</v>
      </c>
      <c r="B33" s="219">
        <v>25</v>
      </c>
      <c r="C33" s="162">
        <v>6</v>
      </c>
      <c r="D33" s="162"/>
      <c r="E33" s="157"/>
      <c r="F33" s="157"/>
      <c r="G33" s="156"/>
      <c r="H33" s="156"/>
      <c r="I33" s="281"/>
      <c r="J33" s="281"/>
      <c r="K33" s="417" t="str">
        <f t="shared" si="4"/>
        <v/>
      </c>
      <c r="L33" s="281"/>
      <c r="M33" s="281"/>
      <c r="N33" s="417" t="str">
        <f t="shared" si="5"/>
        <v/>
      </c>
      <c r="O33" s="281"/>
      <c r="P33" s="281"/>
      <c r="Q33" s="417" t="str">
        <f t="shared" si="6"/>
        <v/>
      </c>
      <c r="R33" s="281"/>
      <c r="S33" s="281"/>
      <c r="T33" s="157"/>
      <c r="U33" s="157"/>
      <c r="V33" s="157"/>
      <c r="W33" s="157"/>
      <c r="X33" s="157"/>
      <c r="Y33" s="157"/>
      <c r="Z33" s="305" t="str">
        <f t="shared" ref="Z33:AA39" si="7">IF(AND(R33&lt;&gt;"",V33&lt;&gt;""),R33+V33,"")</f>
        <v/>
      </c>
      <c r="AA33" s="305" t="str">
        <f t="shared" si="7"/>
        <v/>
      </c>
      <c r="AB33" s="304" t="str">
        <f t="shared" ref="AB33:AB39" si="8">IF(AND(Z33&lt;&gt;"",AA33&lt;&gt;""),(Z33-AA33)/Z33*100,"")</f>
        <v/>
      </c>
      <c r="AC33" s="157"/>
      <c r="AD33" s="157"/>
      <c r="AE33" s="178" t="str">
        <f t="shared" si="3"/>
        <v/>
      </c>
      <c r="AF33" s="156"/>
      <c r="AG33" s="156"/>
      <c r="AH33" s="127"/>
      <c r="AI33" s="156"/>
      <c r="AJ33" s="156"/>
      <c r="AK33" s="289"/>
      <c r="AL33" s="309">
        <v>18.3</v>
      </c>
      <c r="AM33" s="598">
        <v>0.09</v>
      </c>
      <c r="AN33" s="232"/>
      <c r="AO33" s="162">
        <v>680</v>
      </c>
      <c r="AP33" s="312"/>
      <c r="AQ33" s="312"/>
      <c r="AR33" s="312" t="s">
        <v>213</v>
      </c>
      <c r="AS33" s="302"/>
      <c r="AT33" s="164">
        <v>10.33</v>
      </c>
      <c r="AU33" s="165"/>
      <c r="AV33" s="528"/>
      <c r="AW33" s="312"/>
      <c r="AX33" s="312">
        <v>2000</v>
      </c>
      <c r="AY33" s="297"/>
      <c r="AZ33" s="322"/>
      <c r="BA33" s="323"/>
      <c r="BB33" s="323"/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1.6</v>
      </c>
    </row>
    <row r="34" spans="1:69" s="42" customFormat="1" ht="24.95" customHeight="1" x14ac:dyDescent="0.25">
      <c r="A34" s="218" t="s">
        <v>50</v>
      </c>
      <c r="B34" s="219">
        <v>26</v>
      </c>
      <c r="C34" s="162">
        <v>6</v>
      </c>
      <c r="D34" s="162"/>
      <c r="E34" s="157"/>
      <c r="F34" s="157"/>
      <c r="G34" s="156"/>
      <c r="H34" s="156"/>
      <c r="I34" s="281"/>
      <c r="J34" s="281">
        <v>5</v>
      </c>
      <c r="K34" s="417" t="str">
        <f t="shared" si="4"/>
        <v/>
      </c>
      <c r="L34" s="281">
        <v>204</v>
      </c>
      <c r="M34" s="281">
        <v>4</v>
      </c>
      <c r="N34" s="417">
        <f t="shared" si="5"/>
        <v>98.039215686274503</v>
      </c>
      <c r="O34" s="281"/>
      <c r="P34" s="281">
        <v>18</v>
      </c>
      <c r="Q34" s="417" t="str">
        <f t="shared" si="6"/>
        <v/>
      </c>
      <c r="R34" s="281"/>
      <c r="S34" s="281"/>
      <c r="T34" s="157"/>
      <c r="U34" s="157"/>
      <c r="V34" s="157"/>
      <c r="W34" s="157"/>
      <c r="X34" s="157"/>
      <c r="Y34" s="157"/>
      <c r="Z34" s="305" t="str">
        <f t="shared" si="7"/>
        <v/>
      </c>
      <c r="AA34" s="305" t="str">
        <f t="shared" si="7"/>
        <v/>
      </c>
      <c r="AB34" s="304" t="str">
        <f t="shared" si="8"/>
        <v/>
      </c>
      <c r="AC34" s="157"/>
      <c r="AD34" s="157"/>
      <c r="AE34" s="178" t="str">
        <f t="shared" si="3"/>
        <v/>
      </c>
      <c r="AF34" s="156"/>
      <c r="AG34" s="156"/>
      <c r="AH34" s="127" t="s">
        <v>255</v>
      </c>
      <c r="AI34" s="156" t="s">
        <v>217</v>
      </c>
      <c r="AJ34" s="156" t="s">
        <v>216</v>
      </c>
      <c r="AK34" s="289" t="s">
        <v>216</v>
      </c>
      <c r="AL34" s="309">
        <v>18</v>
      </c>
      <c r="AM34" s="598">
        <v>0.09</v>
      </c>
      <c r="AN34" s="232"/>
      <c r="AO34" s="162">
        <v>680</v>
      </c>
      <c r="AP34" s="312"/>
      <c r="AQ34" s="312"/>
      <c r="AR34" s="312" t="s">
        <v>213</v>
      </c>
      <c r="AS34" s="302"/>
      <c r="AT34" s="164">
        <v>10.33</v>
      </c>
      <c r="AU34" s="165"/>
      <c r="AV34" s="528"/>
      <c r="AW34" s="312"/>
      <c r="AX34" s="312"/>
      <c r="AY34" s="297"/>
      <c r="AZ34" s="322"/>
      <c r="BA34" s="323"/>
      <c r="BB34" s="323"/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1.7</v>
      </c>
    </row>
    <row r="35" spans="1:69" s="42" customFormat="1" ht="24.95" customHeight="1" x14ac:dyDescent="0.25">
      <c r="A35" s="218" t="s">
        <v>51</v>
      </c>
      <c r="B35" s="219">
        <v>27</v>
      </c>
      <c r="C35" s="162">
        <v>7</v>
      </c>
      <c r="D35" s="162"/>
      <c r="E35" s="157">
        <v>7.13</v>
      </c>
      <c r="F35" s="157">
        <v>7.48</v>
      </c>
      <c r="G35" s="156">
        <v>1467</v>
      </c>
      <c r="H35" s="156">
        <v>1375</v>
      </c>
      <c r="I35" s="281">
        <v>252</v>
      </c>
      <c r="J35" s="281">
        <v>6</v>
      </c>
      <c r="K35" s="417">
        <f t="shared" si="4"/>
        <v>97.61904761904762</v>
      </c>
      <c r="L35" s="281">
        <v>396</v>
      </c>
      <c r="M35" s="281">
        <v>3</v>
      </c>
      <c r="N35" s="417">
        <f t="shared" si="5"/>
        <v>99.242424242424249</v>
      </c>
      <c r="O35" s="281">
        <v>720</v>
      </c>
      <c r="P35" s="281">
        <v>14</v>
      </c>
      <c r="Q35" s="417">
        <f t="shared" si="6"/>
        <v>98.055555555555557</v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7"/>
        <v/>
      </c>
      <c r="AA35" s="305" t="str">
        <f t="shared" si="7"/>
        <v/>
      </c>
      <c r="AB35" s="304" t="str">
        <f t="shared" si="8"/>
        <v/>
      </c>
      <c r="AC35" s="157"/>
      <c r="AD35" s="157"/>
      <c r="AE35" s="178" t="str">
        <f t="shared" si="3"/>
        <v/>
      </c>
      <c r="AF35" s="156"/>
      <c r="AG35" s="156"/>
      <c r="AH35" s="127" t="s">
        <v>214</v>
      </c>
      <c r="AI35" s="156" t="s">
        <v>215</v>
      </c>
      <c r="AJ35" s="156" t="s">
        <v>216</v>
      </c>
      <c r="AK35" s="289" t="s">
        <v>216</v>
      </c>
      <c r="AL35" s="309">
        <v>17.8</v>
      </c>
      <c r="AM35" s="598">
        <v>0.09</v>
      </c>
      <c r="AN35" s="232"/>
      <c r="AO35" s="162">
        <v>700</v>
      </c>
      <c r="AP35" s="312">
        <v>308</v>
      </c>
      <c r="AQ35" s="312">
        <v>2270</v>
      </c>
      <c r="AR35" s="312">
        <v>4559.9999999999982</v>
      </c>
      <c r="AS35" s="302">
        <v>86</v>
      </c>
      <c r="AT35" s="164">
        <v>10.33</v>
      </c>
      <c r="AU35" s="165"/>
      <c r="AV35" s="528">
        <v>0.01</v>
      </c>
      <c r="AW35" s="296"/>
      <c r="AX35" s="166"/>
      <c r="AY35" s="297"/>
      <c r="AZ35" s="322"/>
      <c r="BA35" s="323"/>
      <c r="BB35" s="323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1.7</v>
      </c>
    </row>
    <row r="36" spans="1:69" s="42" customFormat="1" ht="24.95" customHeight="1" x14ac:dyDescent="0.25">
      <c r="A36" s="218" t="s">
        <v>52</v>
      </c>
      <c r="B36" s="219">
        <v>28</v>
      </c>
      <c r="C36" s="162">
        <v>11</v>
      </c>
      <c r="D36" s="162"/>
      <c r="E36" s="157"/>
      <c r="F36" s="157"/>
      <c r="G36" s="156"/>
      <c r="H36" s="156"/>
      <c r="I36" s="281"/>
      <c r="J36" s="281"/>
      <c r="K36" s="417" t="str">
        <f t="shared" si="4"/>
        <v/>
      </c>
      <c r="L36" s="281"/>
      <c r="M36" s="281"/>
      <c r="N36" s="417" t="str">
        <f t="shared" si="5"/>
        <v/>
      </c>
      <c r="O36" s="281"/>
      <c r="P36" s="281"/>
      <c r="Q36" s="417" t="str">
        <f t="shared" si="6"/>
        <v/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7"/>
        <v/>
      </c>
      <c r="AA36" s="305" t="str">
        <f t="shared" si="7"/>
        <v/>
      </c>
      <c r="AB36" s="304" t="str">
        <f t="shared" si="8"/>
        <v/>
      </c>
      <c r="AC36" s="157"/>
      <c r="AD36" s="157"/>
      <c r="AE36" s="178" t="str">
        <f t="shared" si="3"/>
        <v/>
      </c>
      <c r="AF36" s="156"/>
      <c r="AG36" s="156"/>
      <c r="AH36" s="127"/>
      <c r="AI36" s="156"/>
      <c r="AJ36" s="156"/>
      <c r="AK36" s="289"/>
      <c r="AL36" s="309">
        <v>17.8</v>
      </c>
      <c r="AM36" s="598">
        <v>0.12</v>
      </c>
      <c r="AN36" s="232"/>
      <c r="AO36" s="162">
        <v>710</v>
      </c>
      <c r="AP36" s="312"/>
      <c r="AQ36" s="312"/>
      <c r="AR36" s="312" t="s">
        <v>213</v>
      </c>
      <c r="AS36" s="302"/>
      <c r="AT36" s="164">
        <v>7.08</v>
      </c>
      <c r="AU36" s="165"/>
      <c r="AV36" s="528"/>
      <c r="AW36" s="296"/>
      <c r="AX36" s="166"/>
      <c r="AY36" s="297"/>
      <c r="AZ36" s="322"/>
      <c r="BA36" s="323"/>
      <c r="BB36" s="32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1.7</v>
      </c>
    </row>
    <row r="37" spans="1:69" s="42" customFormat="1" ht="24.95" customHeight="1" x14ac:dyDescent="0.25">
      <c r="A37" s="218" t="s">
        <v>53</v>
      </c>
      <c r="B37" s="219">
        <v>29</v>
      </c>
      <c r="C37" s="162">
        <v>10</v>
      </c>
      <c r="D37" s="162"/>
      <c r="E37" s="157"/>
      <c r="F37" s="157"/>
      <c r="G37" s="156"/>
      <c r="H37" s="156"/>
      <c r="I37" s="281"/>
      <c r="J37" s="281"/>
      <c r="K37" s="417" t="str">
        <f t="shared" si="4"/>
        <v/>
      </c>
      <c r="L37" s="281"/>
      <c r="M37" s="281"/>
      <c r="N37" s="417" t="str">
        <f t="shared" si="5"/>
        <v/>
      </c>
      <c r="O37" s="281"/>
      <c r="P37" s="281"/>
      <c r="Q37" s="417" t="str">
        <f t="shared" si="6"/>
        <v/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7"/>
        <v/>
      </c>
      <c r="AA37" s="305" t="str">
        <f t="shared" si="7"/>
        <v/>
      </c>
      <c r="AB37" s="304" t="str">
        <f t="shared" si="8"/>
        <v/>
      </c>
      <c r="AC37" s="157"/>
      <c r="AD37" s="157"/>
      <c r="AE37" s="178" t="str">
        <f t="shared" si="3"/>
        <v/>
      </c>
      <c r="AF37" s="156"/>
      <c r="AG37" s="156"/>
      <c r="AH37" s="127"/>
      <c r="AI37" s="156"/>
      <c r="AJ37" s="156"/>
      <c r="AK37" s="289"/>
      <c r="AL37" s="309"/>
      <c r="AM37" s="598"/>
      <c r="AN37" s="232"/>
      <c r="AO37" s="162"/>
      <c r="AP37" s="312"/>
      <c r="AQ37" s="312"/>
      <c r="AR37" s="312" t="s">
        <v>213</v>
      </c>
      <c r="AS37" s="302"/>
      <c r="AT37" s="164">
        <v>7.08</v>
      </c>
      <c r="AU37" s="165"/>
      <c r="AV37" s="528"/>
      <c r="AW37" s="296"/>
      <c r="AX37" s="166"/>
      <c r="AY37" s="297"/>
      <c r="AZ37" s="322"/>
      <c r="BA37" s="323"/>
      <c r="BB37" s="32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/>
    </row>
    <row r="38" spans="1:69" s="42" customFormat="1" ht="24.95" customHeight="1" x14ac:dyDescent="0.25">
      <c r="A38" s="218" t="s">
        <v>47</v>
      </c>
      <c r="B38" s="219">
        <v>30</v>
      </c>
      <c r="C38" s="162">
        <v>11</v>
      </c>
      <c r="D38" s="162"/>
      <c r="E38" s="157"/>
      <c r="F38" s="157"/>
      <c r="G38" s="156"/>
      <c r="H38" s="156"/>
      <c r="I38" s="281"/>
      <c r="J38" s="281"/>
      <c r="K38" s="417" t="str">
        <f t="shared" si="4"/>
        <v/>
      </c>
      <c r="L38" s="281"/>
      <c r="M38" s="281"/>
      <c r="N38" s="417" t="str">
        <f t="shared" si="5"/>
        <v/>
      </c>
      <c r="O38" s="281"/>
      <c r="P38" s="281"/>
      <c r="Q38" s="417" t="str">
        <f t="shared" si="6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7"/>
        <v/>
      </c>
      <c r="AA38" s="305" t="str">
        <f t="shared" si="7"/>
        <v/>
      </c>
      <c r="AB38" s="304" t="str">
        <f t="shared" si="8"/>
        <v/>
      </c>
      <c r="AC38" s="157"/>
      <c r="AD38" s="157"/>
      <c r="AE38" s="178" t="str">
        <f t="shared" si="3"/>
        <v/>
      </c>
      <c r="AF38" s="156"/>
      <c r="AG38" s="156"/>
      <c r="AH38" s="127"/>
      <c r="AI38" s="156"/>
      <c r="AJ38" s="156"/>
      <c r="AK38" s="289"/>
      <c r="AL38" s="309">
        <v>18.2</v>
      </c>
      <c r="AM38" s="598">
        <v>0.14000000000000001</v>
      </c>
      <c r="AN38" s="232"/>
      <c r="AO38" s="162">
        <v>700</v>
      </c>
      <c r="AP38" s="312"/>
      <c r="AQ38" s="312"/>
      <c r="AR38" s="312"/>
      <c r="AS38" s="302"/>
      <c r="AT38" s="164">
        <v>8.89</v>
      </c>
      <c r="AU38" s="165"/>
      <c r="AV38" s="528"/>
      <c r="AW38" s="296"/>
      <c r="AX38" s="166"/>
      <c r="AY38" s="297"/>
      <c r="AZ38" s="322"/>
      <c r="BA38" s="323"/>
      <c r="BB38" s="32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1.6</v>
      </c>
    </row>
    <row r="39" spans="1:69" s="42" customFormat="1" ht="24.95" customHeight="1" thickBot="1" x14ac:dyDescent="0.3">
      <c r="A39" s="220" t="s">
        <v>48</v>
      </c>
      <c r="B39" s="221">
        <v>31</v>
      </c>
      <c r="C39" s="167">
        <v>6</v>
      </c>
      <c r="D39" s="167"/>
      <c r="E39" s="157">
        <v>6.8</v>
      </c>
      <c r="F39" s="157">
        <v>7.7</v>
      </c>
      <c r="G39" s="156">
        <v>725</v>
      </c>
      <c r="H39" s="156">
        <v>1372</v>
      </c>
      <c r="I39" s="281">
        <v>268</v>
      </c>
      <c r="J39" s="281">
        <v>6</v>
      </c>
      <c r="K39" s="417">
        <f t="shared" si="4"/>
        <v>97.761194029850756</v>
      </c>
      <c r="L39" s="281">
        <v>211</v>
      </c>
      <c r="M39" s="281">
        <v>4</v>
      </c>
      <c r="N39" s="417">
        <f t="shared" si="5"/>
        <v>98.104265402843609</v>
      </c>
      <c r="O39" s="281">
        <v>384</v>
      </c>
      <c r="P39" s="281">
        <v>16</v>
      </c>
      <c r="Q39" s="417">
        <f t="shared" si="6"/>
        <v>95.833333333333343</v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7"/>
        <v/>
      </c>
      <c r="AA39" s="305" t="str">
        <f t="shared" si="7"/>
        <v/>
      </c>
      <c r="AB39" s="304" t="str">
        <f t="shared" si="8"/>
        <v/>
      </c>
      <c r="AC39" s="157"/>
      <c r="AD39" s="157"/>
      <c r="AE39" s="178" t="str">
        <f t="shared" si="3"/>
        <v/>
      </c>
      <c r="AF39" s="156"/>
      <c r="AG39" s="156"/>
      <c r="AH39" s="127" t="s">
        <v>214</v>
      </c>
      <c r="AI39" s="156" t="s">
        <v>215</v>
      </c>
      <c r="AJ39" s="156" t="s">
        <v>216</v>
      </c>
      <c r="AK39" s="289" t="s">
        <v>216</v>
      </c>
      <c r="AL39" s="310">
        <v>17.899999999999999</v>
      </c>
      <c r="AM39" s="621">
        <v>0.15</v>
      </c>
      <c r="AN39" s="233"/>
      <c r="AO39" s="167">
        <v>700</v>
      </c>
      <c r="AP39" s="313">
        <v>305</v>
      </c>
      <c r="AQ39" s="313">
        <v>2293</v>
      </c>
      <c r="AR39" s="313">
        <v>5629.9999999999991</v>
      </c>
      <c r="AS39" s="303">
        <v>87</v>
      </c>
      <c r="AT39" s="169">
        <v>11.25</v>
      </c>
      <c r="AU39" s="170">
        <v>152.69999999999999</v>
      </c>
      <c r="AV39" s="623">
        <v>4.0000000000000001E-3</v>
      </c>
      <c r="AW39" s="299"/>
      <c r="AX39" s="171"/>
      <c r="AY39" s="300"/>
      <c r="AZ39" s="324"/>
      <c r="BA39" s="325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>
        <v>1.6</v>
      </c>
    </row>
    <row r="40" spans="1:69" s="42" customFormat="1" ht="24.95" customHeight="1" thickBot="1" x14ac:dyDescent="0.3">
      <c r="A40" s="113" t="s">
        <v>11</v>
      </c>
      <c r="B40" s="242"/>
      <c r="C40" s="172">
        <f>IF(SUM(C9:C39)=0,"",SUM(C9:C39))</f>
        <v>279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100</v>
      </c>
      <c r="AX40" s="172">
        <f>SUM(AX9:AX39)</f>
        <v>2000</v>
      </c>
      <c r="AY40" s="172">
        <f>SUM(AY9:AY39)</f>
        <v>0</v>
      </c>
      <c r="AZ40" s="177"/>
      <c r="BA40" s="177"/>
      <c r="BB40" s="172">
        <f>SUM(BB9:BB39)</f>
        <v>0</v>
      </c>
      <c r="BC40" s="177"/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12</v>
      </c>
      <c r="B41" s="243"/>
      <c r="C41" s="178">
        <f t="shared" ref="C41:AE41" si="9">IF(SUM(C9:C39)=0,"",AVERAGE(C9:C39))</f>
        <v>9</v>
      </c>
      <c r="D41" s="178" t="str">
        <f t="shared" si="9"/>
        <v/>
      </c>
      <c r="E41" s="179">
        <f t="shared" si="9"/>
        <v>7.1009999999999991</v>
      </c>
      <c r="F41" s="179">
        <f t="shared" si="9"/>
        <v>7.5260000000000007</v>
      </c>
      <c r="G41" s="178">
        <f t="shared" si="9"/>
        <v>1677.2</v>
      </c>
      <c r="H41" s="178">
        <f t="shared" si="9"/>
        <v>1462.7</v>
      </c>
      <c r="I41" s="178">
        <f t="shared" si="9"/>
        <v>300</v>
      </c>
      <c r="J41" s="178">
        <f t="shared" si="9"/>
        <v>5.4545454545454541</v>
      </c>
      <c r="K41" s="180">
        <f t="shared" si="9"/>
        <v>97.685281862879478</v>
      </c>
      <c r="L41" s="178">
        <f t="shared" si="9"/>
        <v>564.5454545454545</v>
      </c>
      <c r="M41" s="178">
        <f t="shared" si="9"/>
        <v>5.4545454545454541</v>
      </c>
      <c r="N41" s="180">
        <f t="shared" si="9"/>
        <v>98.786502438351818</v>
      </c>
      <c r="O41" s="178">
        <f t="shared" si="9"/>
        <v>814</v>
      </c>
      <c r="P41" s="178">
        <f t="shared" si="9"/>
        <v>17.636363636363637</v>
      </c>
      <c r="Q41" s="180">
        <f t="shared" si="9"/>
        <v>97.42615188332681</v>
      </c>
      <c r="R41" s="180">
        <f t="shared" si="9"/>
        <v>99.6</v>
      </c>
      <c r="S41" s="180">
        <f t="shared" si="9"/>
        <v>21.6</v>
      </c>
      <c r="T41" s="180">
        <f t="shared" si="9"/>
        <v>60.7</v>
      </c>
      <c r="U41" s="180">
        <f t="shared" si="9"/>
        <v>17.55</v>
      </c>
      <c r="V41" s="179">
        <f t="shared" si="9"/>
        <v>0.05</v>
      </c>
      <c r="W41" s="179">
        <f t="shared" si="9"/>
        <v>0.05</v>
      </c>
      <c r="X41" s="179" t="str">
        <f t="shared" si="9"/>
        <v/>
      </c>
      <c r="Y41" s="179" t="str">
        <f t="shared" si="9"/>
        <v/>
      </c>
      <c r="Z41" s="180">
        <f t="shared" si="9"/>
        <v>99.65</v>
      </c>
      <c r="AA41" s="180">
        <f t="shared" si="9"/>
        <v>21.65</v>
      </c>
      <c r="AB41" s="180">
        <f t="shared" si="9"/>
        <v>78.291467666203161</v>
      </c>
      <c r="AC41" s="180">
        <f t="shared" si="9"/>
        <v>9.25</v>
      </c>
      <c r="AD41" s="180">
        <f t="shared" si="9"/>
        <v>3.05</v>
      </c>
      <c r="AE41" s="180">
        <f t="shared" si="9"/>
        <v>66.754447565543074</v>
      </c>
      <c r="AF41" s="178"/>
      <c r="AG41" s="178"/>
      <c r="AH41" s="178"/>
      <c r="AI41" s="178"/>
      <c r="AJ41" s="178"/>
      <c r="AK41" s="178"/>
      <c r="AL41" s="180">
        <f t="shared" ref="AL41:AY41" si="10">IF(SUM(AL9:AL39)=0,"",AVERAGE(AL9:AL39))</f>
        <v>20.257692307692309</v>
      </c>
      <c r="AM41" s="180">
        <f t="shared" si="10"/>
        <v>0.14115384615384619</v>
      </c>
      <c r="AN41" s="180" t="str">
        <f t="shared" si="10"/>
        <v/>
      </c>
      <c r="AO41" s="180">
        <f t="shared" si="10"/>
        <v>698.84615384615381</v>
      </c>
      <c r="AP41" s="180">
        <f t="shared" si="10"/>
        <v>316.44444444444446</v>
      </c>
      <c r="AQ41" s="180">
        <f t="shared" si="10"/>
        <v>2220.3333333333335</v>
      </c>
      <c r="AR41" s="180">
        <f t="shared" si="10"/>
        <v>4714.4444444444443</v>
      </c>
      <c r="AS41" s="180">
        <f t="shared" si="10"/>
        <v>87.111111111111114</v>
      </c>
      <c r="AT41" s="180">
        <f t="shared" si="10"/>
        <v>8.8348387096774204</v>
      </c>
      <c r="AU41" s="180">
        <f t="shared" si="10"/>
        <v>152.69999999999999</v>
      </c>
      <c r="AV41" s="180">
        <f t="shared" si="10"/>
        <v>2.0000000000000004E-2</v>
      </c>
      <c r="AW41" s="180">
        <f t="shared" si="10"/>
        <v>33.333333333333336</v>
      </c>
      <c r="AX41" s="180">
        <f t="shared" si="10"/>
        <v>2000</v>
      </c>
      <c r="AY41" s="180" t="str">
        <f t="shared" si="10"/>
        <v/>
      </c>
      <c r="AZ41" s="178"/>
      <c r="BA41" s="178"/>
      <c r="BB41" s="180" t="str">
        <f t="shared" ref="BB41" si="11">IF(SUM(BB9:BB39)=0,"",AVERAGE(BB9:BB39))</f>
        <v/>
      </c>
      <c r="BC41" s="178"/>
      <c r="BD41" s="178"/>
      <c r="BE41" s="178"/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2">IF(SUM(BQ9:BQ39)=0,"",AVERAGE(BQ9:BQ39))</f>
        <v>1.7038461538461542</v>
      </c>
    </row>
    <row r="42" spans="1:69" s="42" customFormat="1" ht="24.95" customHeight="1" x14ac:dyDescent="0.25">
      <c r="A42" s="115" t="s">
        <v>14</v>
      </c>
      <c r="B42" s="244"/>
      <c r="C42" s="182">
        <f>MIN(C9:C39)</f>
        <v>5</v>
      </c>
      <c r="D42" s="182">
        <f t="shared" ref="D42:AE42" si="13">MIN(D9:D39)</f>
        <v>0</v>
      </c>
      <c r="E42" s="183">
        <f t="shared" si="13"/>
        <v>6.8</v>
      </c>
      <c r="F42" s="183">
        <f t="shared" si="13"/>
        <v>7.3</v>
      </c>
      <c r="G42" s="182">
        <f t="shared" si="13"/>
        <v>596</v>
      </c>
      <c r="H42" s="182">
        <f t="shared" si="13"/>
        <v>1104</v>
      </c>
      <c r="I42" s="182">
        <f t="shared" si="13"/>
        <v>92</v>
      </c>
      <c r="J42" s="182">
        <f t="shared" si="13"/>
        <v>4</v>
      </c>
      <c r="K42" s="184">
        <f t="shared" si="13"/>
        <v>94.565217391304344</v>
      </c>
      <c r="L42" s="182">
        <f t="shared" si="13"/>
        <v>153</v>
      </c>
      <c r="M42" s="182">
        <f t="shared" si="13"/>
        <v>3</v>
      </c>
      <c r="N42" s="184">
        <f t="shared" si="13"/>
        <v>97.891566265060234</v>
      </c>
      <c r="O42" s="182">
        <f t="shared" si="13"/>
        <v>278</v>
      </c>
      <c r="P42" s="182">
        <f t="shared" si="13"/>
        <v>12</v>
      </c>
      <c r="Q42" s="184">
        <f t="shared" si="13"/>
        <v>95.323741007194243</v>
      </c>
      <c r="R42" s="184">
        <f t="shared" si="13"/>
        <v>97.2</v>
      </c>
      <c r="S42" s="184">
        <f t="shared" si="13"/>
        <v>20.3</v>
      </c>
      <c r="T42" s="184">
        <f t="shared" si="13"/>
        <v>59.1</v>
      </c>
      <c r="U42" s="184">
        <f t="shared" si="13"/>
        <v>15.6</v>
      </c>
      <c r="V42" s="183">
        <f t="shared" si="13"/>
        <v>0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97.3</v>
      </c>
      <c r="AA42" s="184">
        <f t="shared" si="13"/>
        <v>20.400000000000002</v>
      </c>
      <c r="AB42" s="184">
        <f t="shared" si="13"/>
        <v>77.549019607843121</v>
      </c>
      <c r="AC42" s="184">
        <f t="shared" si="13"/>
        <v>8.9</v>
      </c>
      <c r="AD42" s="184">
        <f>MAX(AD8:AD38)</f>
        <v>3.6</v>
      </c>
      <c r="AE42" s="184">
        <f t="shared" si="13"/>
        <v>59.550561797752813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17.8</v>
      </c>
      <c r="AM42" s="184">
        <f t="shared" si="14"/>
        <v>0.09</v>
      </c>
      <c r="AN42" s="184">
        <f t="shared" si="14"/>
        <v>0</v>
      </c>
      <c r="AO42" s="184">
        <f t="shared" si="14"/>
        <v>680</v>
      </c>
      <c r="AP42" s="184">
        <f t="shared" si="14"/>
        <v>289</v>
      </c>
      <c r="AQ42" s="184">
        <f t="shared" si="14"/>
        <v>1973</v>
      </c>
      <c r="AR42" s="184">
        <f t="shared" si="14"/>
        <v>3279.9999999999995</v>
      </c>
      <c r="AS42" s="184">
        <f t="shared" si="14"/>
        <v>86</v>
      </c>
      <c r="AT42" s="184">
        <f t="shared" si="14"/>
        <v>5.89</v>
      </c>
      <c r="AU42" s="184">
        <f t="shared" si="14"/>
        <v>152.69999999999999</v>
      </c>
      <c r="AV42" s="184">
        <f t="shared" si="14"/>
        <v>4.0000000000000001E-3</v>
      </c>
      <c r="AW42" s="184">
        <f t="shared" si="14"/>
        <v>20</v>
      </c>
      <c r="AX42" s="184">
        <f t="shared" si="14"/>
        <v>2000</v>
      </c>
      <c r="AY42" s="184">
        <f t="shared" si="14"/>
        <v>0</v>
      </c>
      <c r="AZ42" s="182"/>
      <c r="BA42" s="182"/>
      <c r="BB42" s="184">
        <f t="shared" ref="BB42" si="15">MIN(BB9:BB39)</f>
        <v>0</v>
      </c>
      <c r="BC42" s="182"/>
      <c r="BD42" s="182"/>
      <c r="BE42" s="182"/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1.5</v>
      </c>
    </row>
    <row r="43" spans="1:69" s="42" customFormat="1" ht="24.95" customHeight="1" thickBot="1" x14ac:dyDescent="0.3">
      <c r="A43" s="116" t="s">
        <v>13</v>
      </c>
      <c r="B43" s="245"/>
      <c r="C43" s="186">
        <f>MAX(C9:C39)</f>
        <v>14</v>
      </c>
      <c r="D43" s="186">
        <f t="shared" ref="D43:AE43" si="17">MAX(D9:D39)</f>
        <v>0</v>
      </c>
      <c r="E43" s="187">
        <f t="shared" si="17"/>
        <v>7.4</v>
      </c>
      <c r="F43" s="187">
        <f t="shared" si="17"/>
        <v>7.7</v>
      </c>
      <c r="G43" s="186">
        <f t="shared" si="17"/>
        <v>2820</v>
      </c>
      <c r="H43" s="186">
        <f t="shared" si="17"/>
        <v>1920</v>
      </c>
      <c r="I43" s="186">
        <f t="shared" si="17"/>
        <v>670</v>
      </c>
      <c r="J43" s="186">
        <f t="shared" si="17"/>
        <v>6</v>
      </c>
      <c r="K43" s="188">
        <f t="shared" si="17"/>
        <v>99.253731343283576</v>
      </c>
      <c r="L43" s="186">
        <f t="shared" si="17"/>
        <v>2395</v>
      </c>
      <c r="M43" s="186">
        <f t="shared" si="17"/>
        <v>21</v>
      </c>
      <c r="N43" s="188">
        <f t="shared" si="17"/>
        <v>99.586776859504127</v>
      </c>
      <c r="O43" s="186">
        <f t="shared" si="17"/>
        <v>1464</v>
      </c>
      <c r="P43" s="186">
        <f t="shared" si="17"/>
        <v>33</v>
      </c>
      <c r="Q43" s="188">
        <f t="shared" si="17"/>
        <v>98.939393939393938</v>
      </c>
      <c r="R43" s="188">
        <f t="shared" si="17"/>
        <v>102</v>
      </c>
      <c r="S43" s="188">
        <f t="shared" si="17"/>
        <v>22.9</v>
      </c>
      <c r="T43" s="188">
        <f t="shared" si="17"/>
        <v>62.3</v>
      </c>
      <c r="U43" s="188">
        <f t="shared" si="17"/>
        <v>19.5</v>
      </c>
      <c r="V43" s="187">
        <f t="shared" si="17"/>
        <v>0.1</v>
      </c>
      <c r="W43" s="187">
        <f t="shared" si="17"/>
        <v>0.1</v>
      </c>
      <c r="X43" s="187">
        <f t="shared" si="17"/>
        <v>0</v>
      </c>
      <c r="Y43" s="187">
        <f t="shared" si="17"/>
        <v>0</v>
      </c>
      <c r="Z43" s="188">
        <f t="shared" si="17"/>
        <v>102</v>
      </c>
      <c r="AA43" s="188">
        <f t="shared" si="17"/>
        <v>22.9</v>
      </c>
      <c r="AB43" s="188">
        <f t="shared" si="17"/>
        <v>79.033915724563201</v>
      </c>
      <c r="AC43" s="188">
        <f t="shared" si="17"/>
        <v>9.6</v>
      </c>
      <c r="AD43" s="188">
        <f>MAX(AD9:AD39)</f>
        <v>3.6</v>
      </c>
      <c r="AE43" s="188">
        <f t="shared" si="17"/>
        <v>73.958333333333343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22</v>
      </c>
      <c r="AM43" s="188">
        <f t="shared" si="18"/>
        <v>0.74</v>
      </c>
      <c r="AN43" s="188">
        <f t="shared" si="18"/>
        <v>0</v>
      </c>
      <c r="AO43" s="188">
        <f t="shared" si="18"/>
        <v>720</v>
      </c>
      <c r="AP43" s="188">
        <f t="shared" si="18"/>
        <v>360</v>
      </c>
      <c r="AQ43" s="188">
        <f t="shared" si="18"/>
        <v>2353</v>
      </c>
      <c r="AR43" s="188">
        <f t="shared" si="18"/>
        <v>5629.9999999999991</v>
      </c>
      <c r="AS43" s="188">
        <f t="shared" si="18"/>
        <v>88</v>
      </c>
      <c r="AT43" s="188">
        <f t="shared" si="18"/>
        <v>18.13</v>
      </c>
      <c r="AU43" s="188">
        <f t="shared" si="18"/>
        <v>152.69999999999999</v>
      </c>
      <c r="AV43" s="188">
        <f t="shared" si="18"/>
        <v>8.2000000000000003E-2</v>
      </c>
      <c r="AW43" s="188">
        <f t="shared" si="18"/>
        <v>40</v>
      </c>
      <c r="AX43" s="188">
        <f t="shared" si="18"/>
        <v>2000</v>
      </c>
      <c r="AY43" s="188">
        <f t="shared" si="18"/>
        <v>0</v>
      </c>
      <c r="AZ43" s="186"/>
      <c r="BA43" s="186"/>
      <c r="BB43" s="188">
        <f t="shared" ref="BB43" si="19">MAX(BB9:BB39)</f>
        <v>0</v>
      </c>
      <c r="BC43" s="186"/>
      <c r="BD43" s="186"/>
      <c r="BE43" s="186"/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0">MAX(BQ9:BQ39)</f>
        <v>1.9</v>
      </c>
    </row>
    <row r="44" spans="1:69" s="42" customFormat="1" ht="24.95" customHeight="1" x14ac:dyDescent="0.25">
      <c r="A44" s="117" t="s">
        <v>54</v>
      </c>
      <c r="B44" s="246"/>
      <c r="C44" s="189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247"/>
      <c r="C45" s="190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248"/>
      <c r="C46" s="190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247"/>
      <c r="C47" s="190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T52"/>
  <sheetViews>
    <sheetView topLeftCell="A4" zoomScale="55" zoomScaleNormal="55" workbookViewId="0">
      <selection activeCell="D34" sqref="D34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4" s="44" customFormat="1" ht="21" customHeight="1" thickBot="1" x14ac:dyDescent="0.3">
      <c r="A2" s="677" t="s">
        <v>97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4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4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4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</row>
    <row r="6" spans="1:254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4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4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4" s="42" customFormat="1" ht="24.95" customHeight="1" x14ac:dyDescent="0.25">
      <c r="A9" s="216" t="s">
        <v>175</v>
      </c>
      <c r="B9" s="217">
        <v>1</v>
      </c>
      <c r="C9" s="156">
        <v>10</v>
      </c>
      <c r="D9" s="156"/>
      <c r="E9" s="157"/>
      <c r="F9" s="157"/>
      <c r="G9" s="156"/>
      <c r="H9" s="156"/>
      <c r="I9" s="281"/>
      <c r="J9" s="281"/>
      <c r="K9" s="417"/>
      <c r="L9" s="281"/>
      <c r="M9" s="281"/>
      <c r="N9" s="417"/>
      <c r="O9" s="281"/>
      <c r="P9" s="281"/>
      <c r="Q9" s="417" t="str">
        <f>IF(AND(O9&lt;&gt;"",P9&lt;&gt;""),(O9-P9)/O9*100,"")</f>
        <v/>
      </c>
      <c r="R9" s="281"/>
      <c r="S9" s="281"/>
      <c r="T9" s="157"/>
      <c r="U9" s="157"/>
      <c r="V9" s="157"/>
      <c r="W9" s="157"/>
      <c r="X9" s="157"/>
      <c r="Y9" s="157"/>
      <c r="Z9" s="305"/>
      <c r="AA9" s="305"/>
      <c r="AB9" s="304"/>
      <c r="AC9" s="157"/>
      <c r="AD9" s="157"/>
      <c r="AE9" s="178" t="str">
        <f>IF(AND(AC9&lt;&gt;"",AD9&lt;&gt;""),(AC9-AD9)/AC9*100,"")</f>
        <v/>
      </c>
      <c r="AF9" s="156"/>
      <c r="AG9" s="156"/>
      <c r="AH9" s="127"/>
      <c r="AI9" s="156"/>
      <c r="AJ9" s="156"/>
      <c r="AK9" s="289"/>
      <c r="AL9" s="308">
        <v>16.600000000000001</v>
      </c>
      <c r="AM9" s="597">
        <v>0.66</v>
      </c>
      <c r="AN9" s="231"/>
      <c r="AO9" s="156">
        <v>770</v>
      </c>
      <c r="AP9" s="311"/>
      <c r="AQ9" s="311"/>
      <c r="AR9" s="311"/>
      <c r="AS9" s="301"/>
      <c r="AT9" s="159"/>
      <c r="AU9" s="160"/>
      <c r="AV9" s="292"/>
      <c r="AW9" s="294"/>
      <c r="AX9" s="161"/>
      <c r="AY9" s="295"/>
      <c r="AZ9" s="320"/>
      <c r="BA9" s="321"/>
      <c r="BB9" s="321"/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1.6</v>
      </c>
    </row>
    <row r="10" spans="1:254" s="42" customFormat="1" ht="24.95" customHeight="1" x14ac:dyDescent="0.25">
      <c r="A10" s="218" t="s">
        <v>49</v>
      </c>
      <c r="B10" s="219">
        <v>2</v>
      </c>
      <c r="C10" s="162">
        <v>11</v>
      </c>
      <c r="D10" s="162"/>
      <c r="E10" s="157"/>
      <c r="F10" s="157"/>
      <c r="G10" s="156"/>
      <c r="H10" s="156"/>
      <c r="I10" s="281"/>
      <c r="J10" s="281"/>
      <c r="K10" s="417"/>
      <c r="L10" s="281"/>
      <c r="M10" s="281"/>
      <c r="N10" s="417"/>
      <c r="O10" s="281"/>
      <c r="P10" s="281"/>
      <c r="Q10" s="417" t="str">
        <f t="shared" ref="Q10:Q39" si="0">IF(AND(O10&lt;&gt;"",P10&lt;&gt;""),(O10-P10)/O10*100,"")</f>
        <v/>
      </c>
      <c r="R10" s="281"/>
      <c r="S10" s="281"/>
      <c r="T10" s="157"/>
      <c r="U10" s="157"/>
      <c r="V10" s="157"/>
      <c r="W10" s="157"/>
      <c r="X10" s="157"/>
      <c r="Y10" s="157"/>
      <c r="Z10" s="305"/>
      <c r="AA10" s="305"/>
      <c r="AB10" s="304"/>
      <c r="AC10" s="157"/>
      <c r="AD10" s="157"/>
      <c r="AE10" s="178" t="str">
        <f t="shared" ref="AE10:AE39" si="1">IF(AND(AC10&lt;&gt;"",AD10&lt;&gt;""),(AC10-AD10)/AC10*100,"")</f>
        <v/>
      </c>
      <c r="AF10" s="156"/>
      <c r="AG10" s="156"/>
      <c r="AH10" s="127"/>
      <c r="AI10" s="156"/>
      <c r="AJ10" s="156"/>
      <c r="AK10" s="289"/>
      <c r="AL10" s="309">
        <v>16.3</v>
      </c>
      <c r="AM10" s="598">
        <v>0.51</v>
      </c>
      <c r="AN10" s="232"/>
      <c r="AO10" s="162">
        <v>750</v>
      </c>
      <c r="AP10" s="312"/>
      <c r="AQ10" s="312"/>
      <c r="AR10" s="312"/>
      <c r="AS10" s="302"/>
      <c r="AT10" s="164">
        <v>7.79</v>
      </c>
      <c r="AU10" s="165"/>
      <c r="AV10" s="190"/>
      <c r="AW10" s="296"/>
      <c r="AX10" s="166"/>
      <c r="AY10" s="297"/>
      <c r="AZ10" s="322"/>
      <c r="BA10" s="323"/>
      <c r="BB10" s="32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1.6</v>
      </c>
    </row>
    <row r="11" spans="1:254" s="42" customFormat="1" ht="24.95" customHeight="1" x14ac:dyDescent="0.25">
      <c r="A11" s="216" t="s">
        <v>50</v>
      </c>
      <c r="B11" s="219">
        <v>3</v>
      </c>
      <c r="C11" s="162">
        <v>7</v>
      </c>
      <c r="D11" s="162"/>
      <c r="E11" s="157">
        <v>7.51</v>
      </c>
      <c r="F11" s="157">
        <v>7.63</v>
      </c>
      <c r="G11" s="156">
        <v>1573</v>
      </c>
      <c r="H11" s="156">
        <v>1638</v>
      </c>
      <c r="I11" s="281">
        <v>124</v>
      </c>
      <c r="J11" s="281">
        <v>23</v>
      </c>
      <c r="K11" s="417">
        <v>81.3</v>
      </c>
      <c r="L11" s="281">
        <v>195</v>
      </c>
      <c r="M11" s="281">
        <v>14</v>
      </c>
      <c r="N11" s="417">
        <v>92.9</v>
      </c>
      <c r="O11" s="281">
        <v>354</v>
      </c>
      <c r="P11" s="281">
        <v>58</v>
      </c>
      <c r="Q11" s="417">
        <f t="shared" si="0"/>
        <v>83.615819209039543</v>
      </c>
      <c r="R11" s="281"/>
      <c r="S11" s="281"/>
      <c r="T11" s="157"/>
      <c r="U11" s="157"/>
      <c r="V11" s="157"/>
      <c r="W11" s="157"/>
      <c r="X11" s="157"/>
      <c r="Y11" s="157"/>
      <c r="Z11" s="305"/>
      <c r="AA11" s="305"/>
      <c r="AB11" s="304"/>
      <c r="AC11" s="157"/>
      <c r="AD11" s="157"/>
      <c r="AE11" s="178" t="str">
        <f t="shared" si="1"/>
        <v/>
      </c>
      <c r="AF11" s="156"/>
      <c r="AG11" s="156"/>
      <c r="AH11" s="127" t="s">
        <v>214</v>
      </c>
      <c r="AI11" s="156" t="s">
        <v>215</v>
      </c>
      <c r="AJ11" s="156" t="s">
        <v>216</v>
      </c>
      <c r="AK11" s="289" t="s">
        <v>216</v>
      </c>
      <c r="AL11" s="309">
        <v>16.100000000000001</v>
      </c>
      <c r="AM11" s="598">
        <v>0.34</v>
      </c>
      <c r="AN11" s="232"/>
      <c r="AO11" s="162">
        <v>730</v>
      </c>
      <c r="AP11" s="312">
        <v>354</v>
      </c>
      <c r="AQ11" s="312">
        <v>2060</v>
      </c>
      <c r="AR11" s="312">
        <v>2885</v>
      </c>
      <c r="AS11" s="302">
        <v>86</v>
      </c>
      <c r="AT11" s="164">
        <v>9.56</v>
      </c>
      <c r="AU11" s="165"/>
      <c r="AV11" s="528">
        <v>5.0000000000000001E-3</v>
      </c>
      <c r="AW11" s="296"/>
      <c r="AX11" s="166"/>
      <c r="AY11" s="297"/>
      <c r="AZ11" s="322"/>
      <c r="BA11" s="323"/>
      <c r="BB11" s="323"/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1.7</v>
      </c>
    </row>
    <row r="12" spans="1:254" s="42" customFormat="1" ht="24.95" customHeight="1" x14ac:dyDescent="0.25">
      <c r="A12" s="218" t="s">
        <v>51</v>
      </c>
      <c r="B12" s="219">
        <v>4</v>
      </c>
      <c r="C12" s="162">
        <v>10</v>
      </c>
      <c r="D12" s="162"/>
      <c r="E12" s="157"/>
      <c r="F12" s="157"/>
      <c r="G12" s="156"/>
      <c r="H12" s="156"/>
      <c r="I12" s="281"/>
      <c r="J12" s="281"/>
      <c r="K12" s="417"/>
      <c r="L12" s="281"/>
      <c r="M12" s="281"/>
      <c r="N12" s="417"/>
      <c r="O12" s="281"/>
      <c r="P12" s="281"/>
      <c r="Q12" s="417" t="str">
        <f t="shared" si="0"/>
        <v/>
      </c>
      <c r="R12" s="281"/>
      <c r="S12" s="281"/>
      <c r="T12" s="157"/>
      <c r="U12" s="157"/>
      <c r="V12" s="157"/>
      <c r="W12" s="157"/>
      <c r="X12" s="157"/>
      <c r="Y12" s="157"/>
      <c r="Z12" s="305"/>
      <c r="AA12" s="305"/>
      <c r="AB12" s="304"/>
      <c r="AC12" s="157"/>
      <c r="AD12" s="157"/>
      <c r="AE12" s="178" t="str">
        <f t="shared" si="1"/>
        <v/>
      </c>
      <c r="AF12" s="156"/>
      <c r="AG12" s="156"/>
      <c r="AH12" s="127"/>
      <c r="AI12" s="156"/>
      <c r="AJ12" s="156"/>
      <c r="AK12" s="289"/>
      <c r="AL12" s="309">
        <v>15.5</v>
      </c>
      <c r="AM12" s="598">
        <v>0.17</v>
      </c>
      <c r="AN12" s="232"/>
      <c r="AO12" s="162">
        <v>720</v>
      </c>
      <c r="AP12" s="312"/>
      <c r="AQ12" s="312"/>
      <c r="AR12" s="312"/>
      <c r="AS12" s="302"/>
      <c r="AT12" s="164">
        <v>5.92</v>
      </c>
      <c r="AU12" s="165"/>
      <c r="AV12" s="528"/>
      <c r="AW12" s="296"/>
      <c r="AX12" s="166"/>
      <c r="AY12" s="297"/>
      <c r="AZ12" s="322"/>
      <c r="BA12" s="323"/>
      <c r="BB12" s="323"/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1.7</v>
      </c>
    </row>
    <row r="13" spans="1:254" s="42" customFormat="1" ht="24.95" customHeight="1" x14ac:dyDescent="0.25">
      <c r="A13" s="218" t="s">
        <v>52</v>
      </c>
      <c r="B13" s="219">
        <v>5</v>
      </c>
      <c r="C13" s="162">
        <v>9</v>
      </c>
      <c r="D13" s="162"/>
      <c r="E13" s="157"/>
      <c r="F13" s="157"/>
      <c r="G13" s="156"/>
      <c r="H13" s="156"/>
      <c r="I13" s="281"/>
      <c r="J13" s="281"/>
      <c r="K13" s="417"/>
      <c r="L13" s="281"/>
      <c r="M13" s="281"/>
      <c r="N13" s="417"/>
      <c r="O13" s="281"/>
      <c r="P13" s="281"/>
      <c r="Q13" s="417" t="str">
        <f t="shared" si="0"/>
        <v/>
      </c>
      <c r="R13" s="281"/>
      <c r="S13" s="281"/>
      <c r="T13" s="157"/>
      <c r="U13" s="157"/>
      <c r="V13" s="157"/>
      <c r="W13" s="157"/>
      <c r="X13" s="157"/>
      <c r="Y13" s="157"/>
      <c r="Z13" s="305"/>
      <c r="AA13" s="305"/>
      <c r="AB13" s="304"/>
      <c r="AC13" s="157"/>
      <c r="AD13" s="157"/>
      <c r="AE13" s="178" t="str">
        <f t="shared" si="1"/>
        <v/>
      </c>
      <c r="AF13" s="156"/>
      <c r="AG13" s="156"/>
      <c r="AH13" s="127"/>
      <c r="AI13" s="156"/>
      <c r="AJ13" s="156"/>
      <c r="AK13" s="289"/>
      <c r="AL13" s="309"/>
      <c r="AM13" s="598"/>
      <c r="AN13" s="232"/>
      <c r="AO13" s="162"/>
      <c r="AP13" s="312"/>
      <c r="AQ13" s="312"/>
      <c r="AR13" s="312"/>
      <c r="AS13" s="302"/>
      <c r="AT13" s="164">
        <v>5.92</v>
      </c>
      <c r="AU13" s="165"/>
      <c r="AV13" s="528"/>
      <c r="AW13" s="312"/>
      <c r="AX13" s="312"/>
      <c r="AY13" s="297"/>
      <c r="AZ13" s="322"/>
      <c r="BA13" s="323"/>
      <c r="BB13" s="323"/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/>
    </row>
    <row r="14" spans="1:254" s="42" customFormat="1" ht="24.95" customHeight="1" x14ac:dyDescent="0.25">
      <c r="A14" s="218" t="s">
        <v>53</v>
      </c>
      <c r="B14" s="219">
        <v>6</v>
      </c>
      <c r="C14" s="162">
        <v>7</v>
      </c>
      <c r="D14" s="162"/>
      <c r="E14" s="157"/>
      <c r="F14" s="157"/>
      <c r="G14" s="156"/>
      <c r="H14" s="156"/>
      <c r="I14" s="281"/>
      <c r="J14" s="281"/>
      <c r="K14" s="417"/>
      <c r="L14" s="281"/>
      <c r="M14" s="281"/>
      <c r="N14" s="417"/>
      <c r="O14" s="281"/>
      <c r="P14" s="281"/>
      <c r="Q14" s="417" t="str">
        <f t="shared" si="0"/>
        <v/>
      </c>
      <c r="R14" s="281"/>
      <c r="S14" s="281"/>
      <c r="T14" s="157"/>
      <c r="U14" s="157"/>
      <c r="V14" s="157"/>
      <c r="W14" s="157"/>
      <c r="X14" s="157"/>
      <c r="Y14" s="157"/>
      <c r="Z14" s="305"/>
      <c r="AA14" s="305"/>
      <c r="AB14" s="304"/>
      <c r="AC14" s="157"/>
      <c r="AD14" s="157"/>
      <c r="AE14" s="178" t="str">
        <f t="shared" si="1"/>
        <v/>
      </c>
      <c r="AF14" s="156"/>
      <c r="AG14" s="156"/>
      <c r="AH14" s="127"/>
      <c r="AI14" s="156"/>
      <c r="AJ14" s="156"/>
      <c r="AK14" s="289"/>
      <c r="AL14" s="309">
        <v>15.4</v>
      </c>
      <c r="AM14" s="598">
        <v>0.14000000000000001</v>
      </c>
      <c r="AN14" s="232"/>
      <c r="AO14" s="162">
        <v>700</v>
      </c>
      <c r="AP14" s="312"/>
      <c r="AQ14" s="312"/>
      <c r="AR14" s="312"/>
      <c r="AS14" s="302"/>
      <c r="AT14" s="164">
        <v>13.67</v>
      </c>
      <c r="AU14" s="165"/>
      <c r="AV14" s="528"/>
      <c r="AW14" s="312">
        <v>20</v>
      </c>
      <c r="AX14" s="312"/>
      <c r="AY14" s="298"/>
      <c r="AZ14" s="322"/>
      <c r="BA14" s="323"/>
      <c r="BB14" s="323"/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1.7</v>
      </c>
    </row>
    <row r="15" spans="1:254" s="42" customFormat="1" ht="24.95" customHeight="1" x14ac:dyDescent="0.25">
      <c r="A15" s="218" t="s">
        <v>47</v>
      </c>
      <c r="B15" s="219">
        <v>7</v>
      </c>
      <c r="C15" s="162">
        <v>6</v>
      </c>
      <c r="D15" s="162"/>
      <c r="E15" s="157">
        <v>7.58</v>
      </c>
      <c r="F15" s="157">
        <v>7.58</v>
      </c>
      <c r="G15" s="156">
        <v>1606</v>
      </c>
      <c r="H15" s="156">
        <v>1545</v>
      </c>
      <c r="I15" s="281">
        <v>146</v>
      </c>
      <c r="J15" s="281">
        <v>45</v>
      </c>
      <c r="K15" s="417">
        <v>69</v>
      </c>
      <c r="L15" s="281">
        <v>246</v>
      </c>
      <c r="M15" s="281">
        <v>15</v>
      </c>
      <c r="N15" s="417">
        <v>94</v>
      </c>
      <c r="O15" s="281">
        <v>448</v>
      </c>
      <c r="P15" s="281">
        <v>62</v>
      </c>
      <c r="Q15" s="417">
        <f t="shared" si="0"/>
        <v>86.160714285714292</v>
      </c>
      <c r="R15" s="281"/>
      <c r="S15" s="281"/>
      <c r="T15" s="157"/>
      <c r="U15" s="157"/>
      <c r="V15" s="157"/>
      <c r="W15" s="157"/>
      <c r="X15" s="157"/>
      <c r="Y15" s="157"/>
      <c r="Z15" s="305"/>
      <c r="AA15" s="305"/>
      <c r="AB15" s="304"/>
      <c r="AC15" s="157"/>
      <c r="AD15" s="157"/>
      <c r="AE15" s="178" t="str">
        <f t="shared" si="1"/>
        <v/>
      </c>
      <c r="AF15" s="156"/>
      <c r="AG15" s="156"/>
      <c r="AH15" s="127" t="s">
        <v>214</v>
      </c>
      <c r="AI15" s="156" t="s">
        <v>215</v>
      </c>
      <c r="AJ15" s="156" t="s">
        <v>216</v>
      </c>
      <c r="AK15" s="289" t="s">
        <v>216</v>
      </c>
      <c r="AL15" s="309">
        <v>14.8</v>
      </c>
      <c r="AM15" s="598">
        <v>0.06</v>
      </c>
      <c r="AN15" s="232"/>
      <c r="AO15" s="162">
        <v>720</v>
      </c>
      <c r="AP15" s="312">
        <v>320</v>
      </c>
      <c r="AQ15" s="312">
        <v>2247</v>
      </c>
      <c r="AR15" s="312">
        <v>3075</v>
      </c>
      <c r="AS15" s="302">
        <v>86</v>
      </c>
      <c r="AT15" s="164">
        <v>9.56</v>
      </c>
      <c r="AU15" s="165">
        <v>185.43</v>
      </c>
      <c r="AV15" s="528">
        <v>6.0000000000000001E-3</v>
      </c>
      <c r="AW15" s="312"/>
      <c r="AX15" s="312"/>
      <c r="AY15" s="297"/>
      <c r="AZ15" s="322"/>
      <c r="BA15" s="323"/>
      <c r="BB15" s="323"/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1.8</v>
      </c>
    </row>
    <row r="16" spans="1:254" s="42" customFormat="1" ht="24.95" customHeight="1" x14ac:dyDescent="0.25">
      <c r="A16" s="218" t="s">
        <v>48</v>
      </c>
      <c r="B16" s="219">
        <v>8</v>
      </c>
      <c r="C16" s="162">
        <v>8</v>
      </c>
      <c r="D16" s="162"/>
      <c r="E16" s="157">
        <v>7.2</v>
      </c>
      <c r="F16" s="157">
        <v>7.3</v>
      </c>
      <c r="G16" s="156">
        <v>2910</v>
      </c>
      <c r="H16" s="156">
        <v>1870</v>
      </c>
      <c r="I16" s="281">
        <v>230</v>
      </c>
      <c r="J16" s="281">
        <v>5</v>
      </c>
      <c r="K16" s="417">
        <v>97.9</v>
      </c>
      <c r="L16" s="281">
        <v>329</v>
      </c>
      <c r="M16" s="281">
        <v>5</v>
      </c>
      <c r="N16" s="417">
        <v>98.5</v>
      </c>
      <c r="O16" s="281">
        <v>630</v>
      </c>
      <c r="P16" s="281">
        <v>19</v>
      </c>
      <c r="Q16" s="417">
        <f t="shared" si="0"/>
        <v>96.984126984126988</v>
      </c>
      <c r="R16" s="281"/>
      <c r="S16" s="281"/>
      <c r="T16" s="157"/>
      <c r="U16" s="157"/>
      <c r="V16" s="157"/>
      <c r="W16" s="157"/>
      <c r="X16" s="157"/>
      <c r="Y16" s="157"/>
      <c r="Z16" s="305"/>
      <c r="AA16" s="305"/>
      <c r="AB16" s="304"/>
      <c r="AC16" s="157"/>
      <c r="AD16" s="157"/>
      <c r="AE16" s="178" t="str">
        <f t="shared" si="1"/>
        <v/>
      </c>
      <c r="AF16" s="156"/>
      <c r="AG16" s="156"/>
      <c r="AH16" s="127" t="s">
        <v>214</v>
      </c>
      <c r="AI16" s="156" t="s">
        <v>217</v>
      </c>
      <c r="AJ16" s="156" t="s">
        <v>216</v>
      </c>
      <c r="AK16" s="289" t="s">
        <v>216</v>
      </c>
      <c r="AL16" s="309">
        <v>14.9</v>
      </c>
      <c r="AM16" s="598">
        <v>7.0000000000000007E-2</v>
      </c>
      <c r="AN16" s="232"/>
      <c r="AO16" s="162">
        <v>720</v>
      </c>
      <c r="AP16" s="312"/>
      <c r="AQ16" s="312"/>
      <c r="AR16" s="312"/>
      <c r="AS16" s="302"/>
      <c r="AT16" s="164">
        <v>8.16</v>
      </c>
      <c r="AU16" s="165"/>
      <c r="AV16" s="528"/>
      <c r="AW16" s="312"/>
      <c r="AX16" s="312"/>
      <c r="AY16" s="297"/>
      <c r="AZ16" s="322"/>
      <c r="BA16" s="323"/>
      <c r="BB16" s="323"/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1.8</v>
      </c>
    </row>
    <row r="17" spans="1:69" s="42" customFormat="1" ht="24.95" customHeight="1" x14ac:dyDescent="0.25">
      <c r="A17" s="218" t="s">
        <v>49</v>
      </c>
      <c r="B17" s="219">
        <v>9</v>
      </c>
      <c r="C17" s="162">
        <v>7</v>
      </c>
      <c r="D17" s="162"/>
      <c r="E17" s="157"/>
      <c r="F17" s="157"/>
      <c r="G17" s="156"/>
      <c r="H17" s="156"/>
      <c r="I17" s="281"/>
      <c r="J17" s="281"/>
      <c r="K17" s="417"/>
      <c r="L17" s="281"/>
      <c r="M17" s="281"/>
      <c r="N17" s="417"/>
      <c r="O17" s="281"/>
      <c r="P17" s="281"/>
      <c r="Q17" s="417" t="str">
        <f t="shared" si="0"/>
        <v/>
      </c>
      <c r="R17" s="281"/>
      <c r="S17" s="281"/>
      <c r="T17" s="157"/>
      <c r="U17" s="157"/>
      <c r="V17" s="157"/>
      <c r="W17" s="157"/>
      <c r="X17" s="157"/>
      <c r="Y17" s="157"/>
      <c r="Z17" s="305"/>
      <c r="AA17" s="305"/>
      <c r="AB17" s="304"/>
      <c r="AC17" s="157"/>
      <c r="AD17" s="157"/>
      <c r="AE17" s="178" t="str">
        <f t="shared" si="1"/>
        <v/>
      </c>
      <c r="AF17" s="156"/>
      <c r="AG17" s="156"/>
      <c r="AH17" s="127"/>
      <c r="AI17" s="156"/>
      <c r="AJ17" s="156"/>
      <c r="AK17" s="289"/>
      <c r="AL17" s="309">
        <v>14.5</v>
      </c>
      <c r="AM17" s="598">
        <v>0.26</v>
      </c>
      <c r="AN17" s="232"/>
      <c r="AO17" s="162">
        <v>720</v>
      </c>
      <c r="AP17" s="312"/>
      <c r="AQ17" s="312"/>
      <c r="AR17" s="312"/>
      <c r="AS17" s="302"/>
      <c r="AT17" s="164">
        <v>8.16</v>
      </c>
      <c r="AU17" s="165"/>
      <c r="AV17" s="528"/>
      <c r="AW17" s="312"/>
      <c r="AX17" s="312"/>
      <c r="AY17" s="297"/>
      <c r="AZ17" s="322"/>
      <c r="BA17" s="323"/>
      <c r="BB17" s="624">
        <v>1.62</v>
      </c>
      <c r="BC17" s="624">
        <v>8</v>
      </c>
      <c r="BD17" s="624">
        <v>1.62</v>
      </c>
      <c r="BE17" s="624">
        <v>82</v>
      </c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1.7</v>
      </c>
    </row>
    <row r="18" spans="1:69" s="42" customFormat="1" ht="24.95" customHeight="1" x14ac:dyDescent="0.25">
      <c r="A18" s="218" t="s">
        <v>50</v>
      </c>
      <c r="B18" s="219">
        <v>10</v>
      </c>
      <c r="C18" s="162">
        <v>9</v>
      </c>
      <c r="D18" s="162"/>
      <c r="E18" s="157">
        <v>7.41</v>
      </c>
      <c r="F18" s="157">
        <v>7.4</v>
      </c>
      <c r="G18" s="156">
        <v>1781</v>
      </c>
      <c r="H18" s="156">
        <v>1469</v>
      </c>
      <c r="I18" s="281">
        <v>168</v>
      </c>
      <c r="J18" s="281">
        <v>15</v>
      </c>
      <c r="K18" s="417">
        <v>91</v>
      </c>
      <c r="L18" s="281">
        <v>264</v>
      </c>
      <c r="M18" s="281">
        <v>9</v>
      </c>
      <c r="N18" s="417">
        <v>96.5</v>
      </c>
      <c r="O18" s="281">
        <v>480</v>
      </c>
      <c r="P18" s="281">
        <v>38</v>
      </c>
      <c r="Q18" s="417">
        <f t="shared" si="0"/>
        <v>92.083333333333329</v>
      </c>
      <c r="R18" s="281"/>
      <c r="S18" s="281"/>
      <c r="T18" s="157"/>
      <c r="U18" s="157"/>
      <c r="V18" s="157"/>
      <c r="W18" s="157"/>
      <c r="X18" s="157"/>
      <c r="Y18" s="157"/>
      <c r="Z18" s="305"/>
      <c r="AA18" s="305"/>
      <c r="AB18" s="304"/>
      <c r="AC18" s="157"/>
      <c r="AD18" s="157"/>
      <c r="AE18" s="178" t="str">
        <f t="shared" si="1"/>
        <v/>
      </c>
      <c r="AF18" s="156"/>
      <c r="AG18" s="156"/>
      <c r="AH18" s="127" t="s">
        <v>214</v>
      </c>
      <c r="AI18" s="156" t="s">
        <v>215</v>
      </c>
      <c r="AJ18" s="156" t="s">
        <v>216</v>
      </c>
      <c r="AK18" s="289" t="s">
        <v>216</v>
      </c>
      <c r="AL18" s="309">
        <v>14</v>
      </c>
      <c r="AM18" s="598">
        <v>0.11</v>
      </c>
      <c r="AN18" s="232"/>
      <c r="AO18" s="162">
        <v>730</v>
      </c>
      <c r="AP18" s="312">
        <v>300</v>
      </c>
      <c r="AQ18" s="312">
        <v>2433</v>
      </c>
      <c r="AR18" s="312">
        <v>3710</v>
      </c>
      <c r="AS18" s="302">
        <v>87</v>
      </c>
      <c r="AT18" s="164">
        <v>6.4</v>
      </c>
      <c r="AU18" s="165">
        <v>166.46</v>
      </c>
      <c r="AV18" s="528">
        <v>8.0000000000000002E-3</v>
      </c>
      <c r="AW18" s="312"/>
      <c r="AX18" s="312"/>
      <c r="AY18" s="297"/>
      <c r="AZ18" s="322"/>
      <c r="BA18" s="323"/>
      <c r="BB18" s="323"/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1.7</v>
      </c>
    </row>
    <row r="19" spans="1:69" s="42" customFormat="1" ht="24.95" customHeight="1" x14ac:dyDescent="0.25">
      <c r="A19" s="218" t="s">
        <v>51</v>
      </c>
      <c r="B19" s="219">
        <v>11</v>
      </c>
      <c r="C19" s="162">
        <v>9</v>
      </c>
      <c r="D19" s="162"/>
      <c r="E19" s="157"/>
      <c r="F19" s="157"/>
      <c r="G19" s="156"/>
      <c r="H19" s="156"/>
      <c r="I19" s="281"/>
      <c r="J19" s="281"/>
      <c r="K19" s="417"/>
      <c r="L19" s="281"/>
      <c r="M19" s="281"/>
      <c r="N19" s="417"/>
      <c r="O19" s="281"/>
      <c r="P19" s="281"/>
      <c r="Q19" s="417" t="str">
        <f t="shared" si="0"/>
        <v/>
      </c>
      <c r="R19" s="281"/>
      <c r="S19" s="281"/>
      <c r="T19" s="157"/>
      <c r="U19" s="157"/>
      <c r="V19" s="157"/>
      <c r="W19" s="157"/>
      <c r="X19" s="157"/>
      <c r="Y19" s="157"/>
      <c r="Z19" s="305"/>
      <c r="AA19" s="305"/>
      <c r="AB19" s="304"/>
      <c r="AC19" s="157"/>
      <c r="AD19" s="157"/>
      <c r="AE19" s="178" t="str">
        <f t="shared" si="1"/>
        <v/>
      </c>
      <c r="AF19" s="156"/>
      <c r="AG19" s="156"/>
      <c r="AH19" s="127"/>
      <c r="AI19" s="156"/>
      <c r="AJ19" s="156"/>
      <c r="AK19" s="289"/>
      <c r="AL19" s="309">
        <v>14.1</v>
      </c>
      <c r="AM19" s="598">
        <v>0.1</v>
      </c>
      <c r="AN19" s="232"/>
      <c r="AO19" s="162">
        <v>750</v>
      </c>
      <c r="AP19" s="312"/>
      <c r="AQ19" s="312"/>
      <c r="AR19" s="312"/>
      <c r="AS19" s="302"/>
      <c r="AT19" s="164">
        <v>7.66</v>
      </c>
      <c r="AU19" s="165"/>
      <c r="AV19" s="528"/>
      <c r="AW19" s="312"/>
      <c r="AX19" s="312"/>
      <c r="AY19" s="297"/>
      <c r="AZ19" s="322"/>
      <c r="BA19" s="323"/>
      <c r="BB19" s="323"/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1.7</v>
      </c>
    </row>
    <row r="20" spans="1:69" s="42" customFormat="1" ht="24.95" customHeight="1" x14ac:dyDescent="0.25">
      <c r="A20" s="218" t="s">
        <v>52</v>
      </c>
      <c r="B20" s="219">
        <v>12</v>
      </c>
      <c r="C20" s="162">
        <v>10</v>
      </c>
      <c r="D20" s="162"/>
      <c r="E20" s="157"/>
      <c r="F20" s="157"/>
      <c r="G20" s="156"/>
      <c r="H20" s="156"/>
      <c r="I20" s="281"/>
      <c r="J20" s="281"/>
      <c r="K20" s="417"/>
      <c r="L20" s="281"/>
      <c r="M20" s="281"/>
      <c r="N20" s="417"/>
      <c r="O20" s="281"/>
      <c r="P20" s="281"/>
      <c r="Q20" s="417" t="str">
        <f t="shared" si="0"/>
        <v/>
      </c>
      <c r="R20" s="281"/>
      <c r="S20" s="281"/>
      <c r="T20" s="157"/>
      <c r="U20" s="157"/>
      <c r="V20" s="157"/>
      <c r="W20" s="157"/>
      <c r="X20" s="157"/>
      <c r="Y20" s="157"/>
      <c r="Z20" s="305"/>
      <c r="AA20" s="305"/>
      <c r="AB20" s="304"/>
      <c r="AC20" s="157"/>
      <c r="AD20" s="157"/>
      <c r="AE20" s="178" t="str">
        <f t="shared" si="1"/>
        <v/>
      </c>
      <c r="AF20" s="156"/>
      <c r="AG20" s="156"/>
      <c r="AH20" s="127"/>
      <c r="AI20" s="156"/>
      <c r="AJ20" s="156"/>
      <c r="AK20" s="289"/>
      <c r="AL20" s="309"/>
      <c r="AM20" s="598"/>
      <c r="AN20" s="232"/>
      <c r="AO20" s="162"/>
      <c r="AP20" s="312"/>
      <c r="AQ20" s="312"/>
      <c r="AR20" s="312"/>
      <c r="AS20" s="302"/>
      <c r="AT20" s="164">
        <v>7.66</v>
      </c>
      <c r="AU20" s="165"/>
      <c r="AV20" s="528"/>
      <c r="AW20" s="312"/>
      <c r="AX20" s="312"/>
      <c r="AY20" s="297"/>
      <c r="AZ20" s="322"/>
      <c r="BA20" s="323"/>
      <c r="BB20" s="323"/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/>
    </row>
    <row r="21" spans="1:69" s="42" customFormat="1" ht="24.95" customHeight="1" x14ac:dyDescent="0.25">
      <c r="A21" s="218" t="s">
        <v>53</v>
      </c>
      <c r="B21" s="219">
        <v>13</v>
      </c>
      <c r="C21" s="162">
        <v>10</v>
      </c>
      <c r="D21" s="162"/>
      <c r="E21" s="157"/>
      <c r="F21" s="157"/>
      <c r="G21" s="156"/>
      <c r="H21" s="156"/>
      <c r="I21" s="281"/>
      <c r="J21" s="281"/>
      <c r="K21" s="417"/>
      <c r="L21" s="281"/>
      <c r="M21" s="281"/>
      <c r="N21" s="417"/>
      <c r="O21" s="281"/>
      <c r="P21" s="281"/>
      <c r="Q21" s="417" t="str">
        <f t="shared" si="0"/>
        <v/>
      </c>
      <c r="R21" s="281"/>
      <c r="S21" s="281"/>
      <c r="T21" s="157"/>
      <c r="U21" s="157"/>
      <c r="V21" s="157"/>
      <c r="W21" s="157"/>
      <c r="X21" s="157"/>
      <c r="Y21" s="157"/>
      <c r="Z21" s="305"/>
      <c r="AA21" s="305"/>
      <c r="AB21" s="304"/>
      <c r="AC21" s="157"/>
      <c r="AD21" s="157"/>
      <c r="AE21" s="178" t="str">
        <f t="shared" si="1"/>
        <v/>
      </c>
      <c r="AF21" s="156"/>
      <c r="AG21" s="156"/>
      <c r="AH21" s="127"/>
      <c r="AI21" s="156"/>
      <c r="AJ21" s="156"/>
      <c r="AK21" s="289"/>
      <c r="AL21" s="309">
        <v>14.3</v>
      </c>
      <c r="AM21" s="598">
        <v>0.06</v>
      </c>
      <c r="AN21" s="232"/>
      <c r="AO21" s="162">
        <v>750</v>
      </c>
      <c r="AP21" s="312"/>
      <c r="AQ21" s="312"/>
      <c r="AR21" s="312"/>
      <c r="AS21" s="302"/>
      <c r="AT21" s="164">
        <v>6.84</v>
      </c>
      <c r="AU21" s="165"/>
      <c r="AV21" s="528"/>
      <c r="AW21" s="312"/>
      <c r="AX21" s="312"/>
      <c r="AY21" s="297"/>
      <c r="AZ21" s="322"/>
      <c r="BA21" s="323"/>
      <c r="BB21" s="323"/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1.6</v>
      </c>
    </row>
    <row r="22" spans="1:69" s="42" customFormat="1" ht="24.95" customHeight="1" x14ac:dyDescent="0.25">
      <c r="A22" s="218" t="s">
        <v>47</v>
      </c>
      <c r="B22" s="219">
        <v>14</v>
      </c>
      <c r="C22" s="162">
        <v>8</v>
      </c>
      <c r="D22" s="162"/>
      <c r="E22" s="157">
        <v>7.59</v>
      </c>
      <c r="F22" s="157">
        <v>7.5</v>
      </c>
      <c r="G22" s="156">
        <v>1919</v>
      </c>
      <c r="H22" s="156">
        <v>1337</v>
      </c>
      <c r="I22" s="281">
        <v>186</v>
      </c>
      <c r="J22" s="281">
        <v>3</v>
      </c>
      <c r="K22" s="417">
        <v>98.5</v>
      </c>
      <c r="L22" s="281">
        <v>347</v>
      </c>
      <c r="M22" s="281">
        <v>5</v>
      </c>
      <c r="N22" s="417">
        <v>98.5</v>
      </c>
      <c r="O22" s="281">
        <v>630</v>
      </c>
      <c r="P22" s="281">
        <v>22</v>
      </c>
      <c r="Q22" s="417">
        <f t="shared" si="0"/>
        <v>96.507936507936506</v>
      </c>
      <c r="R22" s="281">
        <v>47.4</v>
      </c>
      <c r="S22" s="281">
        <v>3.7</v>
      </c>
      <c r="T22" s="157">
        <v>43.8</v>
      </c>
      <c r="U22" s="157">
        <v>0.7</v>
      </c>
      <c r="V22" s="157">
        <v>0.6</v>
      </c>
      <c r="W22" s="157">
        <v>11.2</v>
      </c>
      <c r="X22" s="157"/>
      <c r="Y22" s="157"/>
      <c r="Z22" s="305">
        <v>48</v>
      </c>
      <c r="AA22" s="305">
        <v>14.9</v>
      </c>
      <c r="AB22" s="304">
        <v>69</v>
      </c>
      <c r="AC22" s="157">
        <v>5</v>
      </c>
      <c r="AD22" s="157">
        <v>4.8</v>
      </c>
      <c r="AE22" s="178">
        <f t="shared" si="1"/>
        <v>4.0000000000000036</v>
      </c>
      <c r="AF22" s="156"/>
      <c r="AG22" s="156"/>
      <c r="AH22" s="127" t="s">
        <v>214</v>
      </c>
      <c r="AI22" s="156" t="s">
        <v>215</v>
      </c>
      <c r="AJ22" s="156" t="s">
        <v>216</v>
      </c>
      <c r="AK22" s="289" t="s">
        <v>216</v>
      </c>
      <c r="AL22" s="309">
        <v>14.1</v>
      </c>
      <c r="AM22" s="598">
        <v>0.11</v>
      </c>
      <c r="AN22" s="232"/>
      <c r="AO22" s="162">
        <v>740</v>
      </c>
      <c r="AP22" s="312">
        <v>284</v>
      </c>
      <c r="AQ22" s="312">
        <v>2607</v>
      </c>
      <c r="AR22" s="312">
        <v>4420</v>
      </c>
      <c r="AS22" s="302">
        <v>87</v>
      </c>
      <c r="AT22" s="164">
        <v>7.58</v>
      </c>
      <c r="AU22" s="165">
        <v>112.26</v>
      </c>
      <c r="AV22" s="528">
        <v>8.0000000000000002E-3</v>
      </c>
      <c r="AW22" s="312"/>
      <c r="AX22" s="312"/>
      <c r="AY22" s="297"/>
      <c r="AZ22" s="322"/>
      <c r="BA22" s="323"/>
      <c r="BB22" s="323"/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1.6</v>
      </c>
    </row>
    <row r="23" spans="1:69" s="42" customFormat="1" ht="24.95" customHeight="1" x14ac:dyDescent="0.25">
      <c r="A23" s="218" t="s">
        <v>48</v>
      </c>
      <c r="B23" s="219">
        <v>15</v>
      </c>
      <c r="C23" s="162">
        <v>7</v>
      </c>
      <c r="D23" s="162"/>
      <c r="E23" s="157"/>
      <c r="F23" s="157"/>
      <c r="G23" s="156"/>
      <c r="H23" s="156"/>
      <c r="I23" s="281"/>
      <c r="J23" s="281"/>
      <c r="K23" s="417"/>
      <c r="L23" s="281"/>
      <c r="M23" s="281"/>
      <c r="N23" s="417"/>
      <c r="O23" s="281"/>
      <c r="P23" s="281"/>
      <c r="Q23" s="417" t="str">
        <f t="shared" si="0"/>
        <v/>
      </c>
      <c r="R23" s="281"/>
      <c r="S23" s="281"/>
      <c r="T23" s="157"/>
      <c r="U23" s="157"/>
      <c r="V23" s="157"/>
      <c r="W23" s="157"/>
      <c r="X23" s="157"/>
      <c r="Y23" s="157"/>
      <c r="Z23" s="305"/>
      <c r="AA23" s="305"/>
      <c r="AB23" s="304"/>
      <c r="AC23" s="157"/>
      <c r="AD23" s="157"/>
      <c r="AE23" s="178" t="str">
        <f t="shared" si="1"/>
        <v/>
      </c>
      <c r="AF23" s="156"/>
      <c r="AG23" s="156"/>
      <c r="AH23" s="127"/>
      <c r="AI23" s="156"/>
      <c r="AJ23" s="156"/>
      <c r="AK23" s="289"/>
      <c r="AL23" s="309">
        <v>14.3</v>
      </c>
      <c r="AM23" s="598">
        <v>0.1</v>
      </c>
      <c r="AN23" s="232"/>
      <c r="AO23" s="162">
        <v>730</v>
      </c>
      <c r="AP23" s="312"/>
      <c r="AQ23" s="312"/>
      <c r="AR23" s="312"/>
      <c r="AS23" s="302"/>
      <c r="AT23" s="164">
        <v>7.58</v>
      </c>
      <c r="AU23" s="165"/>
      <c r="AV23" s="528"/>
      <c r="AW23" s="312"/>
      <c r="AX23" s="312"/>
      <c r="AY23" s="297"/>
      <c r="AZ23" s="322"/>
      <c r="BA23" s="323"/>
      <c r="BB23" s="323"/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1.5</v>
      </c>
    </row>
    <row r="24" spans="1:69" s="42" customFormat="1" ht="24.95" customHeight="1" x14ac:dyDescent="0.25">
      <c r="A24" s="218" t="s">
        <v>49</v>
      </c>
      <c r="B24" s="219">
        <v>16</v>
      </c>
      <c r="C24" s="162">
        <v>6</v>
      </c>
      <c r="D24" s="162"/>
      <c r="E24" s="157"/>
      <c r="F24" s="157"/>
      <c r="G24" s="156"/>
      <c r="H24" s="156"/>
      <c r="I24" s="281"/>
      <c r="J24" s="281"/>
      <c r="K24" s="417"/>
      <c r="L24" s="281"/>
      <c r="M24" s="281"/>
      <c r="N24" s="417"/>
      <c r="O24" s="281"/>
      <c r="P24" s="281"/>
      <c r="Q24" s="417" t="str">
        <f t="shared" si="0"/>
        <v/>
      </c>
      <c r="R24" s="281"/>
      <c r="S24" s="281"/>
      <c r="T24" s="157"/>
      <c r="U24" s="157"/>
      <c r="V24" s="157"/>
      <c r="W24" s="157"/>
      <c r="X24" s="157"/>
      <c r="Y24" s="157"/>
      <c r="Z24" s="305"/>
      <c r="AA24" s="305"/>
      <c r="AB24" s="304"/>
      <c r="AC24" s="157"/>
      <c r="AD24" s="157"/>
      <c r="AE24" s="178" t="str">
        <f t="shared" si="1"/>
        <v/>
      </c>
      <c r="AF24" s="156"/>
      <c r="AG24" s="156"/>
      <c r="AH24" s="127"/>
      <c r="AI24" s="156"/>
      <c r="AJ24" s="156"/>
      <c r="AK24" s="289"/>
      <c r="AL24" s="309">
        <v>14.5</v>
      </c>
      <c r="AM24" s="598">
        <v>0.08</v>
      </c>
      <c r="AN24" s="232"/>
      <c r="AO24" s="162">
        <v>750</v>
      </c>
      <c r="AP24" s="312"/>
      <c r="AQ24" s="312"/>
      <c r="AR24" s="312"/>
      <c r="AS24" s="302"/>
      <c r="AT24" s="164">
        <v>7.58</v>
      </c>
      <c r="AU24" s="165"/>
      <c r="AV24" s="528"/>
      <c r="AW24" s="312"/>
      <c r="AX24" s="312"/>
      <c r="AY24" s="297"/>
      <c r="AZ24" s="322"/>
      <c r="BA24" s="323"/>
      <c r="BB24" s="32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1.5</v>
      </c>
    </row>
    <row r="25" spans="1:69" s="42" customFormat="1" ht="24.95" customHeight="1" x14ac:dyDescent="0.25">
      <c r="A25" s="218" t="s">
        <v>50</v>
      </c>
      <c r="B25" s="219">
        <v>17</v>
      </c>
      <c r="C25" s="162">
        <v>7</v>
      </c>
      <c r="D25" s="162"/>
      <c r="E25" s="157">
        <v>7.57</v>
      </c>
      <c r="F25" s="157">
        <v>7.52</v>
      </c>
      <c r="G25" s="156">
        <v>1956</v>
      </c>
      <c r="H25" s="156">
        <v>1381</v>
      </c>
      <c r="I25" s="281">
        <v>180</v>
      </c>
      <c r="J25" s="281">
        <v>3</v>
      </c>
      <c r="K25" s="417">
        <v>98.5</v>
      </c>
      <c r="L25" s="281">
        <v>283</v>
      </c>
      <c r="M25" s="281">
        <v>2</v>
      </c>
      <c r="N25" s="417">
        <v>99.4</v>
      </c>
      <c r="O25" s="281">
        <v>514</v>
      </c>
      <c r="P25" s="281">
        <v>7</v>
      </c>
      <c r="Q25" s="417">
        <f t="shared" si="0"/>
        <v>98.638132295719856</v>
      </c>
      <c r="R25" s="281"/>
      <c r="S25" s="281"/>
      <c r="T25" s="157"/>
      <c r="U25" s="157"/>
      <c r="V25" s="157"/>
      <c r="W25" s="157"/>
      <c r="X25" s="157"/>
      <c r="Y25" s="157"/>
      <c r="Z25" s="305"/>
      <c r="AA25" s="305"/>
      <c r="AB25" s="304"/>
      <c r="AC25" s="157"/>
      <c r="AD25" s="157"/>
      <c r="AE25" s="178" t="str">
        <f t="shared" si="1"/>
        <v/>
      </c>
      <c r="AF25" s="156"/>
      <c r="AG25" s="156"/>
      <c r="AH25" s="127" t="s">
        <v>214</v>
      </c>
      <c r="AI25" s="156" t="s">
        <v>215</v>
      </c>
      <c r="AJ25" s="156" t="s">
        <v>216</v>
      </c>
      <c r="AK25" s="289" t="s">
        <v>216</v>
      </c>
      <c r="AL25" s="309">
        <v>14.7</v>
      </c>
      <c r="AM25" s="598">
        <v>0.06</v>
      </c>
      <c r="AN25" s="232"/>
      <c r="AO25" s="162">
        <v>740</v>
      </c>
      <c r="AP25" s="312">
        <v>307</v>
      </c>
      <c r="AQ25" s="312">
        <v>2410</v>
      </c>
      <c r="AR25" s="312">
        <v>3780</v>
      </c>
      <c r="AS25" s="302">
        <v>86</v>
      </c>
      <c r="AT25" s="164">
        <v>7.11</v>
      </c>
      <c r="AU25" s="165"/>
      <c r="AV25" s="528">
        <v>7.0000000000000001E-3</v>
      </c>
      <c r="AW25" s="312"/>
      <c r="AX25" s="312"/>
      <c r="AY25" s="297"/>
      <c r="AZ25" s="322"/>
      <c r="BA25" s="323"/>
      <c r="BB25" s="323"/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1.5</v>
      </c>
    </row>
    <row r="26" spans="1:69" s="42" customFormat="1" ht="24.95" customHeight="1" x14ac:dyDescent="0.25">
      <c r="A26" s="218" t="s">
        <v>51</v>
      </c>
      <c r="B26" s="219">
        <v>18</v>
      </c>
      <c r="C26" s="162">
        <v>10</v>
      </c>
      <c r="D26" s="162"/>
      <c r="E26" s="157"/>
      <c r="F26" s="157"/>
      <c r="G26" s="156"/>
      <c r="H26" s="156"/>
      <c r="I26" s="281"/>
      <c r="J26" s="281"/>
      <c r="K26" s="417"/>
      <c r="L26" s="281"/>
      <c r="M26" s="281"/>
      <c r="N26" s="417"/>
      <c r="O26" s="281"/>
      <c r="P26" s="281"/>
      <c r="Q26" s="417" t="str">
        <f t="shared" si="0"/>
        <v/>
      </c>
      <c r="R26" s="281"/>
      <c r="S26" s="281"/>
      <c r="T26" s="157"/>
      <c r="U26" s="157"/>
      <c r="V26" s="157"/>
      <c r="W26" s="157"/>
      <c r="X26" s="157"/>
      <c r="Y26" s="157"/>
      <c r="Z26" s="305"/>
      <c r="AA26" s="305"/>
      <c r="AB26" s="304"/>
      <c r="AC26" s="157"/>
      <c r="AD26" s="157"/>
      <c r="AE26" s="178" t="str">
        <f t="shared" si="1"/>
        <v/>
      </c>
      <c r="AF26" s="156"/>
      <c r="AG26" s="156"/>
      <c r="AH26" s="127"/>
      <c r="AI26" s="156"/>
      <c r="AJ26" s="156"/>
      <c r="AK26" s="289"/>
      <c r="AL26" s="309">
        <v>14.3</v>
      </c>
      <c r="AM26" s="598">
        <v>0.06</v>
      </c>
      <c r="AN26" s="232"/>
      <c r="AO26" s="162">
        <v>750</v>
      </c>
      <c r="AP26" s="312"/>
      <c r="AQ26" s="312"/>
      <c r="AR26" s="312"/>
      <c r="AS26" s="302"/>
      <c r="AT26" s="164">
        <v>6.28</v>
      </c>
      <c r="AU26" s="165"/>
      <c r="AV26" s="528"/>
      <c r="AW26" s="312"/>
      <c r="AX26" s="312"/>
      <c r="AY26" s="297"/>
      <c r="AZ26" s="322"/>
      <c r="BA26" s="323"/>
      <c r="BB26" s="323"/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1.5</v>
      </c>
    </row>
    <row r="27" spans="1:69" s="42" customFormat="1" ht="24.95" customHeight="1" x14ac:dyDescent="0.25">
      <c r="A27" s="218" t="s">
        <v>52</v>
      </c>
      <c r="B27" s="219">
        <v>19</v>
      </c>
      <c r="C27" s="162">
        <v>11</v>
      </c>
      <c r="D27" s="162"/>
      <c r="E27" s="157"/>
      <c r="F27" s="157"/>
      <c r="G27" s="156"/>
      <c r="H27" s="156"/>
      <c r="I27" s="281"/>
      <c r="J27" s="281"/>
      <c r="K27" s="417"/>
      <c r="L27" s="281"/>
      <c r="M27" s="281"/>
      <c r="N27" s="417"/>
      <c r="O27" s="281"/>
      <c r="P27" s="281"/>
      <c r="Q27" s="417" t="str">
        <f t="shared" si="0"/>
        <v/>
      </c>
      <c r="R27" s="281"/>
      <c r="S27" s="281"/>
      <c r="T27" s="157"/>
      <c r="U27" s="157"/>
      <c r="V27" s="157"/>
      <c r="W27" s="157"/>
      <c r="X27" s="157"/>
      <c r="Y27" s="157"/>
      <c r="Z27" s="305"/>
      <c r="AA27" s="305"/>
      <c r="AB27" s="304"/>
      <c r="AC27" s="157"/>
      <c r="AD27" s="157"/>
      <c r="AE27" s="178" t="str">
        <f t="shared" si="1"/>
        <v/>
      </c>
      <c r="AF27" s="156"/>
      <c r="AG27" s="156"/>
      <c r="AH27" s="127"/>
      <c r="AI27" s="156"/>
      <c r="AJ27" s="156"/>
      <c r="AK27" s="289"/>
      <c r="AL27" s="309"/>
      <c r="AM27" s="598"/>
      <c r="AN27" s="232"/>
      <c r="AO27" s="162"/>
      <c r="AP27" s="312"/>
      <c r="AQ27" s="312"/>
      <c r="AR27" s="312"/>
      <c r="AS27" s="302"/>
      <c r="AT27" s="164">
        <v>5.99</v>
      </c>
      <c r="AU27" s="165"/>
      <c r="AV27" s="528"/>
      <c r="AW27" s="312"/>
      <c r="AX27" s="312"/>
      <c r="AY27" s="297"/>
      <c r="AZ27" s="322"/>
      <c r="BA27" s="323"/>
      <c r="BB27" s="323"/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/>
    </row>
    <row r="28" spans="1:69" s="42" customFormat="1" ht="24.95" customHeight="1" x14ac:dyDescent="0.25">
      <c r="A28" s="218" t="s">
        <v>53</v>
      </c>
      <c r="B28" s="219">
        <v>20</v>
      </c>
      <c r="C28" s="162">
        <v>9</v>
      </c>
      <c r="D28" s="162"/>
      <c r="E28" s="157"/>
      <c r="F28" s="157"/>
      <c r="G28" s="156"/>
      <c r="H28" s="156"/>
      <c r="I28" s="281"/>
      <c r="J28" s="281"/>
      <c r="K28" s="417"/>
      <c r="L28" s="281"/>
      <c r="M28" s="281"/>
      <c r="N28" s="417"/>
      <c r="O28" s="281"/>
      <c r="P28" s="281"/>
      <c r="Q28" s="417" t="str">
        <f t="shared" si="0"/>
        <v/>
      </c>
      <c r="R28" s="281"/>
      <c r="S28" s="281"/>
      <c r="T28" s="157"/>
      <c r="U28" s="157"/>
      <c r="V28" s="157"/>
      <c r="W28" s="157"/>
      <c r="X28" s="157"/>
      <c r="Y28" s="157"/>
      <c r="Z28" s="305"/>
      <c r="AA28" s="305"/>
      <c r="AB28" s="304"/>
      <c r="AC28" s="157"/>
      <c r="AD28" s="157"/>
      <c r="AE28" s="178" t="str">
        <f t="shared" si="1"/>
        <v/>
      </c>
      <c r="AF28" s="156"/>
      <c r="AG28" s="156"/>
      <c r="AH28" s="127"/>
      <c r="AI28" s="156"/>
      <c r="AJ28" s="156"/>
      <c r="AK28" s="289"/>
      <c r="AL28" s="309">
        <v>14</v>
      </c>
      <c r="AM28" s="598">
        <v>0.16</v>
      </c>
      <c r="AN28" s="232"/>
      <c r="AO28" s="162">
        <v>750</v>
      </c>
      <c r="AP28" s="312"/>
      <c r="AQ28" s="312"/>
      <c r="AR28" s="312"/>
      <c r="AS28" s="302"/>
      <c r="AT28" s="164">
        <v>6.09</v>
      </c>
      <c r="AU28" s="165"/>
      <c r="AV28" s="528"/>
      <c r="AW28" s="312">
        <v>25</v>
      </c>
      <c r="AX28" s="312"/>
      <c r="AY28" s="297"/>
      <c r="AZ28" s="322"/>
      <c r="BA28" s="323"/>
      <c r="BB28" s="323"/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1.4</v>
      </c>
    </row>
    <row r="29" spans="1:69" s="42" customFormat="1" ht="24.95" customHeight="1" x14ac:dyDescent="0.25">
      <c r="A29" s="218" t="s">
        <v>47</v>
      </c>
      <c r="B29" s="219">
        <v>21</v>
      </c>
      <c r="C29" s="162">
        <v>7</v>
      </c>
      <c r="D29" s="162"/>
      <c r="E29" s="157">
        <v>7.48</v>
      </c>
      <c r="F29" s="157">
        <v>7.56</v>
      </c>
      <c r="G29" s="156">
        <v>1985</v>
      </c>
      <c r="H29" s="156">
        <v>1498</v>
      </c>
      <c r="I29" s="281">
        <v>174</v>
      </c>
      <c r="J29" s="281">
        <v>4</v>
      </c>
      <c r="K29" s="417">
        <v>97.8</v>
      </c>
      <c r="L29" s="281">
        <v>282</v>
      </c>
      <c r="M29" s="281">
        <v>4</v>
      </c>
      <c r="N29" s="417">
        <v>98.7</v>
      </c>
      <c r="O29" s="281">
        <v>513</v>
      </c>
      <c r="P29" s="281">
        <v>15</v>
      </c>
      <c r="Q29" s="417">
        <f t="shared" si="0"/>
        <v>97.076023391812853</v>
      </c>
      <c r="R29" s="281">
        <v>43.5</v>
      </c>
      <c r="S29" s="281">
        <v>0.5</v>
      </c>
      <c r="T29" s="157">
        <v>39.1</v>
      </c>
      <c r="U29" s="157">
        <v>0.5</v>
      </c>
      <c r="V29" s="157">
        <v>0.5</v>
      </c>
      <c r="W29" s="157">
        <v>10.7</v>
      </c>
      <c r="X29" s="157"/>
      <c r="Y29" s="157"/>
      <c r="Z29" s="305">
        <v>44</v>
      </c>
      <c r="AA29" s="305">
        <v>11.2</v>
      </c>
      <c r="AB29" s="304">
        <v>74.5</v>
      </c>
      <c r="AC29" s="157">
        <v>3.7</v>
      </c>
      <c r="AD29" s="157">
        <v>3.5</v>
      </c>
      <c r="AE29" s="178">
        <f t="shared" si="1"/>
        <v>5.4054054054054097</v>
      </c>
      <c r="AF29" s="156"/>
      <c r="AG29" s="156"/>
      <c r="AH29" s="127" t="s">
        <v>214</v>
      </c>
      <c r="AI29" s="156" t="s">
        <v>215</v>
      </c>
      <c r="AJ29" s="156" t="s">
        <v>216</v>
      </c>
      <c r="AK29" s="289" t="s">
        <v>216</v>
      </c>
      <c r="AL29" s="309">
        <v>13.9</v>
      </c>
      <c r="AM29" s="598">
        <v>0.09</v>
      </c>
      <c r="AN29" s="232"/>
      <c r="AO29" s="162">
        <v>750</v>
      </c>
      <c r="AP29" s="312">
        <v>336</v>
      </c>
      <c r="AQ29" s="312">
        <v>2230</v>
      </c>
      <c r="AR29" s="312">
        <v>3410</v>
      </c>
      <c r="AS29" s="302">
        <v>86</v>
      </c>
      <c r="AT29" s="164">
        <v>7.62</v>
      </c>
      <c r="AU29" s="165"/>
      <c r="AV29" s="528">
        <v>7.0000000000000001E-3</v>
      </c>
      <c r="AW29" s="312"/>
      <c r="AX29" s="312"/>
      <c r="AY29" s="297"/>
      <c r="AZ29" s="322"/>
      <c r="BA29" s="323"/>
      <c r="BB29" s="323"/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1.4</v>
      </c>
    </row>
    <row r="30" spans="1:69" s="42" customFormat="1" ht="24.95" customHeight="1" x14ac:dyDescent="0.25">
      <c r="A30" s="218" t="s">
        <v>48</v>
      </c>
      <c r="B30" s="219">
        <v>22</v>
      </c>
      <c r="C30" s="162">
        <v>7</v>
      </c>
      <c r="D30" s="162"/>
      <c r="E30" s="157"/>
      <c r="F30" s="157"/>
      <c r="G30" s="156"/>
      <c r="H30" s="156"/>
      <c r="I30" s="281"/>
      <c r="J30" s="281"/>
      <c r="K30" s="417"/>
      <c r="L30" s="281"/>
      <c r="M30" s="281"/>
      <c r="N30" s="417"/>
      <c r="O30" s="281"/>
      <c r="P30" s="281"/>
      <c r="Q30" s="417" t="str">
        <f t="shared" si="0"/>
        <v/>
      </c>
      <c r="R30" s="281"/>
      <c r="S30" s="281"/>
      <c r="T30" s="157"/>
      <c r="U30" s="157"/>
      <c r="V30" s="157"/>
      <c r="W30" s="157"/>
      <c r="X30" s="157"/>
      <c r="Y30" s="157"/>
      <c r="Z30" s="305" t="str">
        <f t="shared" ref="Z30:AA39" si="2">IF(AND(R30&lt;&gt;"",V30&lt;&gt;""),R30+V30,"")</f>
        <v/>
      </c>
      <c r="AA30" s="305" t="str">
        <f t="shared" si="2"/>
        <v/>
      </c>
      <c r="AB30" s="304" t="str">
        <f t="shared" ref="AB30:AB39" si="3">IF(AND(Z30&lt;&gt;"",AA30&lt;&gt;""),(Z30-AA30)/Z30*100,"")</f>
        <v/>
      </c>
      <c r="AC30" s="157"/>
      <c r="AD30" s="157"/>
      <c r="AE30" s="178" t="str">
        <f t="shared" si="1"/>
        <v/>
      </c>
      <c r="AF30" s="156"/>
      <c r="AG30" s="156"/>
      <c r="AH30" s="127"/>
      <c r="AI30" s="156"/>
      <c r="AJ30" s="156"/>
      <c r="AK30" s="289"/>
      <c r="AL30" s="309">
        <v>13.6</v>
      </c>
      <c r="AM30" s="598">
        <v>0.17</v>
      </c>
      <c r="AN30" s="232"/>
      <c r="AO30" s="162">
        <v>740</v>
      </c>
      <c r="AP30" s="312"/>
      <c r="AQ30" s="312"/>
      <c r="AR30" s="312"/>
      <c r="AS30" s="302"/>
      <c r="AT30" s="164">
        <v>7.62</v>
      </c>
      <c r="AU30" s="165"/>
      <c r="AV30" s="528"/>
      <c r="AW30" s="312"/>
      <c r="AX30" s="312"/>
      <c r="AY30" s="297"/>
      <c r="AZ30" s="322"/>
      <c r="BA30" s="323"/>
      <c r="BB30" s="323"/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1.4</v>
      </c>
    </row>
    <row r="31" spans="1:69" s="42" customFormat="1" ht="24.95" customHeight="1" x14ac:dyDescent="0.25">
      <c r="A31" s="218" t="s">
        <v>49</v>
      </c>
      <c r="B31" s="219">
        <v>23</v>
      </c>
      <c r="C31" s="162">
        <v>8</v>
      </c>
      <c r="D31" s="162"/>
      <c r="E31" s="157"/>
      <c r="F31" s="157"/>
      <c r="G31" s="156"/>
      <c r="H31" s="156"/>
      <c r="I31" s="281"/>
      <c r="J31" s="281"/>
      <c r="K31" s="417"/>
      <c r="L31" s="281"/>
      <c r="M31" s="281"/>
      <c r="N31" s="417"/>
      <c r="O31" s="281"/>
      <c r="P31" s="281"/>
      <c r="Q31" s="417" t="str">
        <f t="shared" si="0"/>
        <v/>
      </c>
      <c r="R31" s="281"/>
      <c r="S31" s="281"/>
      <c r="T31" s="157"/>
      <c r="U31" s="157"/>
      <c r="V31" s="157"/>
      <c r="W31" s="157"/>
      <c r="X31" s="157"/>
      <c r="Y31" s="157"/>
      <c r="Z31" s="305" t="str">
        <f t="shared" si="2"/>
        <v/>
      </c>
      <c r="AA31" s="305" t="str">
        <f t="shared" si="2"/>
        <v/>
      </c>
      <c r="AB31" s="304" t="str">
        <f t="shared" si="3"/>
        <v/>
      </c>
      <c r="AC31" s="157"/>
      <c r="AD31" s="157"/>
      <c r="AE31" s="178" t="str">
        <f t="shared" si="1"/>
        <v/>
      </c>
      <c r="AF31" s="156"/>
      <c r="AG31" s="156"/>
      <c r="AH31" s="127"/>
      <c r="AI31" s="156"/>
      <c r="AJ31" s="156"/>
      <c r="AK31" s="289"/>
      <c r="AL31" s="309">
        <v>13</v>
      </c>
      <c r="AM31" s="598">
        <v>0.21</v>
      </c>
      <c r="AN31" s="232"/>
      <c r="AO31" s="162">
        <v>720</v>
      </c>
      <c r="AP31" s="312"/>
      <c r="AQ31" s="312"/>
      <c r="AR31" s="312"/>
      <c r="AS31" s="302"/>
      <c r="AT31" s="164">
        <v>7.62</v>
      </c>
      <c r="AU31" s="165"/>
      <c r="AV31" s="528"/>
      <c r="AW31" s="312"/>
      <c r="AX31" s="312"/>
      <c r="AY31" s="297"/>
      <c r="AZ31" s="322"/>
      <c r="BA31" s="323"/>
      <c r="BB31" s="323"/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1.4</v>
      </c>
    </row>
    <row r="32" spans="1:69" s="42" customFormat="1" ht="24.95" customHeight="1" x14ac:dyDescent="0.25">
      <c r="A32" s="218" t="s">
        <v>50</v>
      </c>
      <c r="B32" s="219">
        <v>24</v>
      </c>
      <c r="C32" s="162">
        <v>7</v>
      </c>
      <c r="D32" s="162"/>
      <c r="E32" s="157">
        <v>7.61</v>
      </c>
      <c r="F32" s="157">
        <v>7.69</v>
      </c>
      <c r="G32" s="156">
        <v>1943</v>
      </c>
      <c r="H32" s="156">
        <v>1682</v>
      </c>
      <c r="I32" s="281">
        <v>154</v>
      </c>
      <c r="J32" s="281">
        <v>4</v>
      </c>
      <c r="K32" s="417">
        <v>97.1</v>
      </c>
      <c r="L32" s="281">
        <v>242</v>
      </c>
      <c r="M32" s="281">
        <v>3</v>
      </c>
      <c r="N32" s="417">
        <v>98.9</v>
      </c>
      <c r="O32" s="281">
        <v>440</v>
      </c>
      <c r="P32" s="281">
        <v>11</v>
      </c>
      <c r="Q32" s="417">
        <f t="shared" si="0"/>
        <v>97.5</v>
      </c>
      <c r="R32" s="281"/>
      <c r="S32" s="281"/>
      <c r="T32" s="157"/>
      <c r="U32" s="157"/>
      <c r="V32" s="157"/>
      <c r="W32" s="157"/>
      <c r="X32" s="157"/>
      <c r="Y32" s="157"/>
      <c r="Z32" s="305" t="str">
        <f t="shared" si="2"/>
        <v/>
      </c>
      <c r="AA32" s="305" t="str">
        <f t="shared" si="2"/>
        <v/>
      </c>
      <c r="AB32" s="304" t="str">
        <f t="shared" si="3"/>
        <v/>
      </c>
      <c r="AC32" s="157"/>
      <c r="AD32" s="157"/>
      <c r="AE32" s="178" t="str">
        <f t="shared" si="1"/>
        <v/>
      </c>
      <c r="AF32" s="156"/>
      <c r="AG32" s="156"/>
      <c r="AH32" s="127" t="s">
        <v>214</v>
      </c>
      <c r="AI32" s="156" t="s">
        <v>215</v>
      </c>
      <c r="AJ32" s="156" t="s">
        <v>216</v>
      </c>
      <c r="AK32" s="289" t="s">
        <v>216</v>
      </c>
      <c r="AL32" s="309">
        <v>12.5</v>
      </c>
      <c r="AM32" s="598">
        <v>0.26</v>
      </c>
      <c r="AN32" s="232"/>
      <c r="AO32" s="162">
        <v>700</v>
      </c>
      <c r="AP32" s="312">
        <v>309</v>
      </c>
      <c r="AQ32" s="312">
        <v>2267</v>
      </c>
      <c r="AR32" s="312">
        <v>3210</v>
      </c>
      <c r="AS32" s="302">
        <v>87</v>
      </c>
      <c r="AT32" s="164">
        <v>6.74</v>
      </c>
      <c r="AU32" s="165">
        <v>89.61</v>
      </c>
      <c r="AV32" s="528">
        <v>6.0000000000000001E-3</v>
      </c>
      <c r="AW32" s="312"/>
      <c r="AX32" s="312"/>
      <c r="AY32" s="297"/>
      <c r="AZ32" s="322"/>
      <c r="BA32" s="323"/>
      <c r="BB32" s="323"/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1.4</v>
      </c>
    </row>
    <row r="33" spans="1:69" s="42" customFormat="1" ht="24.95" customHeight="1" x14ac:dyDescent="0.25">
      <c r="A33" s="218" t="s">
        <v>51</v>
      </c>
      <c r="B33" s="219">
        <v>25</v>
      </c>
      <c r="C33" s="162">
        <v>8</v>
      </c>
      <c r="D33" s="162"/>
      <c r="E33" s="157"/>
      <c r="F33" s="157"/>
      <c r="G33" s="156"/>
      <c r="H33" s="156"/>
      <c r="I33" s="281"/>
      <c r="J33" s="281"/>
      <c r="K33" s="417"/>
      <c r="L33" s="281"/>
      <c r="M33" s="281"/>
      <c r="N33" s="417"/>
      <c r="O33" s="281"/>
      <c r="P33" s="281"/>
      <c r="Q33" s="417" t="str">
        <f t="shared" si="0"/>
        <v/>
      </c>
      <c r="R33" s="281"/>
      <c r="S33" s="281"/>
      <c r="T33" s="157"/>
      <c r="U33" s="157"/>
      <c r="V33" s="157"/>
      <c r="W33" s="157"/>
      <c r="X33" s="157"/>
      <c r="Y33" s="157"/>
      <c r="Z33" s="305" t="str">
        <f t="shared" si="2"/>
        <v/>
      </c>
      <c r="AA33" s="305" t="str">
        <f t="shared" si="2"/>
        <v/>
      </c>
      <c r="AB33" s="304" t="str">
        <f t="shared" si="3"/>
        <v/>
      </c>
      <c r="AC33" s="157"/>
      <c r="AD33" s="157"/>
      <c r="AE33" s="178" t="str">
        <f t="shared" si="1"/>
        <v/>
      </c>
      <c r="AF33" s="156"/>
      <c r="AG33" s="156"/>
      <c r="AH33" s="127"/>
      <c r="AI33" s="156"/>
      <c r="AJ33" s="156"/>
      <c r="AK33" s="289"/>
      <c r="AL33" s="309">
        <v>12.2</v>
      </c>
      <c r="AM33" s="598">
        <v>0.04</v>
      </c>
      <c r="AN33" s="232"/>
      <c r="AO33" s="162">
        <v>650</v>
      </c>
      <c r="AP33" s="312"/>
      <c r="AQ33" s="312"/>
      <c r="AR33" s="312"/>
      <c r="AS33" s="302"/>
      <c r="AT33" s="164">
        <v>13.79</v>
      </c>
      <c r="AU33" s="165"/>
      <c r="AV33" s="528"/>
      <c r="AW33" s="312"/>
      <c r="AX33" s="312"/>
      <c r="AY33" s="297"/>
      <c r="AZ33" s="322"/>
      <c r="BA33" s="323"/>
      <c r="BB33" s="323"/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1.4</v>
      </c>
    </row>
    <row r="34" spans="1:69" s="42" customFormat="1" ht="24.95" customHeight="1" x14ac:dyDescent="0.25">
      <c r="A34" s="218" t="s">
        <v>52</v>
      </c>
      <c r="B34" s="219">
        <v>26</v>
      </c>
      <c r="C34" s="162">
        <v>9</v>
      </c>
      <c r="D34" s="162"/>
      <c r="E34" s="157"/>
      <c r="F34" s="157"/>
      <c r="G34" s="156"/>
      <c r="H34" s="156"/>
      <c r="I34" s="281"/>
      <c r="J34" s="281"/>
      <c r="K34" s="417"/>
      <c r="L34" s="281"/>
      <c r="M34" s="281"/>
      <c r="N34" s="417"/>
      <c r="O34" s="281"/>
      <c r="P34" s="281"/>
      <c r="Q34" s="417" t="str">
        <f t="shared" si="0"/>
        <v/>
      </c>
      <c r="R34" s="281"/>
      <c r="S34" s="281"/>
      <c r="T34" s="157"/>
      <c r="U34" s="157"/>
      <c r="V34" s="157"/>
      <c r="W34" s="157"/>
      <c r="X34" s="157"/>
      <c r="Y34" s="157"/>
      <c r="Z34" s="305" t="str">
        <f t="shared" si="2"/>
        <v/>
      </c>
      <c r="AA34" s="305" t="str">
        <f t="shared" si="2"/>
        <v/>
      </c>
      <c r="AB34" s="304" t="str">
        <f t="shared" si="3"/>
        <v/>
      </c>
      <c r="AC34" s="157"/>
      <c r="AD34" s="157"/>
      <c r="AE34" s="178" t="str">
        <f t="shared" si="1"/>
        <v/>
      </c>
      <c r="AF34" s="156"/>
      <c r="AG34" s="156"/>
      <c r="AH34" s="127"/>
      <c r="AI34" s="156"/>
      <c r="AJ34" s="156"/>
      <c r="AK34" s="289"/>
      <c r="AL34" s="309"/>
      <c r="AM34" s="598"/>
      <c r="AN34" s="232"/>
      <c r="AO34" s="162"/>
      <c r="AP34" s="312"/>
      <c r="AQ34" s="312"/>
      <c r="AR34" s="312"/>
      <c r="AS34" s="302"/>
      <c r="AT34" s="164">
        <v>13.79</v>
      </c>
      <c r="AU34" s="165"/>
      <c r="AV34" s="528"/>
      <c r="AW34" s="312"/>
      <c r="AX34" s="312"/>
      <c r="AY34" s="297"/>
      <c r="AZ34" s="322"/>
      <c r="BA34" s="323"/>
      <c r="BB34" s="323"/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/>
    </row>
    <row r="35" spans="1:69" s="42" customFormat="1" ht="24.95" customHeight="1" x14ac:dyDescent="0.25">
      <c r="A35" s="218" t="s">
        <v>53</v>
      </c>
      <c r="B35" s="219">
        <v>27</v>
      </c>
      <c r="C35" s="162">
        <v>7</v>
      </c>
      <c r="D35" s="162"/>
      <c r="E35" s="157"/>
      <c r="F35" s="157"/>
      <c r="G35" s="156"/>
      <c r="H35" s="156"/>
      <c r="I35" s="281"/>
      <c r="J35" s="281"/>
      <c r="K35" s="417"/>
      <c r="L35" s="281"/>
      <c r="M35" s="281"/>
      <c r="N35" s="417"/>
      <c r="O35" s="281"/>
      <c r="P35" s="281"/>
      <c r="Q35" s="417" t="str">
        <f t="shared" si="0"/>
        <v/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2"/>
        <v/>
      </c>
      <c r="AA35" s="305" t="str">
        <f t="shared" si="2"/>
        <v/>
      </c>
      <c r="AB35" s="304" t="str">
        <f t="shared" si="3"/>
        <v/>
      </c>
      <c r="AC35" s="157"/>
      <c r="AD35" s="157"/>
      <c r="AE35" s="178" t="str">
        <f t="shared" si="1"/>
        <v/>
      </c>
      <c r="AF35" s="156"/>
      <c r="AG35" s="156"/>
      <c r="AH35" s="127"/>
      <c r="AI35" s="156"/>
      <c r="AJ35" s="156"/>
      <c r="AK35" s="289"/>
      <c r="AL35" s="309">
        <v>11.7</v>
      </c>
      <c r="AM35" s="598">
        <v>0.05</v>
      </c>
      <c r="AN35" s="232"/>
      <c r="AO35" s="162">
        <v>650</v>
      </c>
      <c r="AP35" s="312"/>
      <c r="AQ35" s="312"/>
      <c r="AR35" s="312"/>
      <c r="AS35" s="302"/>
      <c r="AT35" s="164">
        <v>10.72</v>
      </c>
      <c r="AU35" s="165"/>
      <c r="AV35" s="528"/>
      <c r="AW35" s="312"/>
      <c r="AX35" s="312"/>
      <c r="AY35" s="297"/>
      <c r="AZ35" s="322"/>
      <c r="BA35" s="323"/>
      <c r="BB35" s="323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1.3</v>
      </c>
    </row>
    <row r="36" spans="1:69" s="42" customFormat="1" ht="24.95" customHeight="1" x14ac:dyDescent="0.25">
      <c r="A36" s="218" t="s">
        <v>47</v>
      </c>
      <c r="B36" s="219">
        <v>28</v>
      </c>
      <c r="C36" s="162">
        <v>8</v>
      </c>
      <c r="D36" s="162"/>
      <c r="E36" s="157">
        <v>7.72</v>
      </c>
      <c r="F36" s="157"/>
      <c r="G36" s="156">
        <v>1900</v>
      </c>
      <c r="H36" s="156">
        <v>1590</v>
      </c>
      <c r="I36" s="281">
        <v>116</v>
      </c>
      <c r="J36" s="281">
        <v>4</v>
      </c>
      <c r="K36" s="417"/>
      <c r="L36" s="281">
        <v>299</v>
      </c>
      <c r="M36" s="281">
        <v>2</v>
      </c>
      <c r="N36" s="417"/>
      <c r="O36" s="281">
        <v>544</v>
      </c>
      <c r="P36" s="281">
        <v>10</v>
      </c>
      <c r="Q36" s="417">
        <f t="shared" si="0"/>
        <v>98.161764705882348</v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2"/>
        <v/>
      </c>
      <c r="AA36" s="305" t="str">
        <f t="shared" si="2"/>
        <v/>
      </c>
      <c r="AB36" s="304" t="str">
        <f t="shared" si="3"/>
        <v/>
      </c>
      <c r="AC36" s="157"/>
      <c r="AD36" s="157"/>
      <c r="AE36" s="178" t="str">
        <f t="shared" si="1"/>
        <v/>
      </c>
      <c r="AF36" s="156"/>
      <c r="AG36" s="156"/>
      <c r="AH36" s="127" t="s">
        <v>214</v>
      </c>
      <c r="AI36" s="156" t="s">
        <v>215</v>
      </c>
      <c r="AJ36" s="156" t="s">
        <v>216</v>
      </c>
      <c r="AK36" s="289" t="s">
        <v>216</v>
      </c>
      <c r="AL36" s="309">
        <v>11.8</v>
      </c>
      <c r="AM36" s="598">
        <v>0.04</v>
      </c>
      <c r="AN36" s="232"/>
      <c r="AO36" s="162">
        <v>600</v>
      </c>
      <c r="AP36" s="312">
        <v>263</v>
      </c>
      <c r="AQ36" s="312">
        <v>2283</v>
      </c>
      <c r="AR36" s="312">
        <v>2930</v>
      </c>
      <c r="AS36" s="302">
        <v>87</v>
      </c>
      <c r="AT36" s="164">
        <v>6.98</v>
      </c>
      <c r="AU36" s="165">
        <v>197.78</v>
      </c>
      <c r="AV36" s="528">
        <v>8.0000000000000002E-3</v>
      </c>
      <c r="AW36" s="312">
        <v>80</v>
      </c>
      <c r="AX36" s="312">
        <v>2500</v>
      </c>
      <c r="AY36" s="297"/>
      <c r="AZ36" s="322"/>
      <c r="BA36" s="323"/>
      <c r="BB36" s="32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1.2</v>
      </c>
    </row>
    <row r="37" spans="1:69" s="42" customFormat="1" ht="24.95" customHeight="1" x14ac:dyDescent="0.25">
      <c r="A37" s="220" t="s">
        <v>48</v>
      </c>
      <c r="B37" s="219">
        <v>29</v>
      </c>
      <c r="C37" s="162">
        <v>6</v>
      </c>
      <c r="D37" s="162"/>
      <c r="E37" s="157"/>
      <c r="F37" s="157"/>
      <c r="G37" s="156"/>
      <c r="H37" s="156"/>
      <c r="I37" s="281"/>
      <c r="J37" s="281"/>
      <c r="K37" s="417" t="str">
        <f t="shared" ref="K37:K39" si="4">IF(AND(I37&lt;&gt;"",J37&lt;&gt;""),(I37-J37)/I37*100,"")</f>
        <v/>
      </c>
      <c r="L37" s="281"/>
      <c r="M37" s="281"/>
      <c r="N37" s="417" t="str">
        <f t="shared" ref="N37:N39" si="5">IF(AND(L37&lt;&gt;"",M37&lt;&gt;""),(L37-M37)/L37*100,"")</f>
        <v/>
      </c>
      <c r="O37" s="281"/>
      <c r="P37" s="281"/>
      <c r="Q37" s="417" t="str">
        <f t="shared" si="0"/>
        <v/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2"/>
        <v/>
      </c>
      <c r="AA37" s="305" t="str">
        <f t="shared" si="2"/>
        <v/>
      </c>
      <c r="AB37" s="304" t="str">
        <f t="shared" si="3"/>
        <v/>
      </c>
      <c r="AC37" s="157"/>
      <c r="AD37" s="157"/>
      <c r="AE37" s="178" t="str">
        <f t="shared" si="1"/>
        <v/>
      </c>
      <c r="AF37" s="156"/>
      <c r="AG37" s="156"/>
      <c r="AH37" s="127"/>
      <c r="AI37" s="156"/>
      <c r="AJ37" s="156"/>
      <c r="AK37" s="289"/>
      <c r="AL37" s="309">
        <v>11.7</v>
      </c>
      <c r="AM37" s="598">
        <v>0.36</v>
      </c>
      <c r="AN37" s="232"/>
      <c r="AO37" s="162">
        <v>550</v>
      </c>
      <c r="AP37" s="312"/>
      <c r="AQ37" s="312"/>
      <c r="AR37" s="312"/>
      <c r="AS37" s="302"/>
      <c r="AT37" s="164">
        <v>6.98</v>
      </c>
      <c r="AU37" s="165"/>
      <c r="AV37" s="528"/>
      <c r="AW37" s="296"/>
      <c r="AX37" s="166"/>
      <c r="AY37" s="297"/>
      <c r="AZ37" s="322"/>
      <c r="BA37" s="323"/>
      <c r="BB37" s="32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1.3</v>
      </c>
    </row>
    <row r="38" spans="1:69" s="42" customFormat="1" ht="24.95" customHeight="1" x14ac:dyDescent="0.25">
      <c r="A38" s="218" t="s">
        <v>49</v>
      </c>
      <c r="B38" s="219">
        <v>30</v>
      </c>
      <c r="C38" s="162">
        <v>8</v>
      </c>
      <c r="D38" s="162"/>
      <c r="E38" s="157"/>
      <c r="F38" s="157"/>
      <c r="G38" s="156"/>
      <c r="H38" s="156"/>
      <c r="I38" s="281"/>
      <c r="J38" s="281"/>
      <c r="K38" s="417" t="str">
        <f t="shared" si="4"/>
        <v/>
      </c>
      <c r="L38" s="281"/>
      <c r="M38" s="281"/>
      <c r="N38" s="417" t="str">
        <f t="shared" si="5"/>
        <v/>
      </c>
      <c r="O38" s="281"/>
      <c r="P38" s="281"/>
      <c r="Q38" s="417" t="str">
        <f t="shared" si="0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2"/>
        <v/>
      </c>
      <c r="AA38" s="305" t="str">
        <f t="shared" si="2"/>
        <v/>
      </c>
      <c r="AB38" s="304" t="str">
        <f t="shared" si="3"/>
        <v/>
      </c>
      <c r="AC38" s="157"/>
      <c r="AD38" s="157"/>
      <c r="AE38" s="178" t="str">
        <f t="shared" si="1"/>
        <v/>
      </c>
      <c r="AF38" s="156"/>
      <c r="AG38" s="156"/>
      <c r="AH38" s="127"/>
      <c r="AI38" s="156"/>
      <c r="AJ38" s="156"/>
      <c r="AK38" s="289"/>
      <c r="AL38" s="309">
        <v>11.7</v>
      </c>
      <c r="AM38" s="598">
        <v>0.18</v>
      </c>
      <c r="AN38" s="232"/>
      <c r="AO38" s="162">
        <v>550</v>
      </c>
      <c r="AP38" s="312"/>
      <c r="AQ38" s="312"/>
      <c r="AR38" s="312"/>
      <c r="AS38" s="302"/>
      <c r="AT38" s="164">
        <v>6.98</v>
      </c>
      <c r="AU38" s="165"/>
      <c r="AV38" s="528"/>
      <c r="AW38" s="296"/>
      <c r="AX38" s="166"/>
      <c r="AY38" s="297"/>
      <c r="AZ38" s="322"/>
      <c r="BA38" s="323"/>
      <c r="BB38" s="32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1.3</v>
      </c>
    </row>
    <row r="39" spans="1:69" s="42" customFormat="1" ht="24.95" customHeight="1" thickBot="1" x14ac:dyDescent="0.3">
      <c r="A39" s="220"/>
      <c r="B39" s="221"/>
      <c r="C39" s="167"/>
      <c r="D39" s="167"/>
      <c r="E39" s="157"/>
      <c r="F39" s="157"/>
      <c r="G39" s="156"/>
      <c r="H39" s="156"/>
      <c r="I39" s="281"/>
      <c r="J39" s="281"/>
      <c r="K39" s="417" t="str">
        <f t="shared" si="4"/>
        <v/>
      </c>
      <c r="L39" s="281"/>
      <c r="M39" s="281"/>
      <c r="N39" s="417" t="str">
        <f t="shared" si="5"/>
        <v/>
      </c>
      <c r="O39" s="281"/>
      <c r="P39" s="281"/>
      <c r="Q39" s="417" t="str">
        <f t="shared" si="0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2"/>
        <v/>
      </c>
      <c r="AA39" s="305" t="str">
        <f t="shared" si="2"/>
        <v/>
      </c>
      <c r="AB39" s="304" t="str">
        <f t="shared" si="3"/>
        <v/>
      </c>
      <c r="AC39" s="157"/>
      <c r="AD39" s="157"/>
      <c r="AE39" s="178" t="str">
        <f t="shared" si="1"/>
        <v/>
      </c>
      <c r="AF39" s="156"/>
      <c r="AG39" s="156"/>
      <c r="AH39" s="127"/>
      <c r="AI39" s="156"/>
      <c r="AJ39" s="156"/>
      <c r="AK39" s="289"/>
      <c r="AL39" s="310"/>
      <c r="AM39" s="233"/>
      <c r="AN39" s="233"/>
      <c r="AO39" s="167"/>
      <c r="AP39" s="313"/>
      <c r="AQ39" s="313"/>
      <c r="AR39" s="313"/>
      <c r="AS39" s="303"/>
      <c r="AT39" s="169"/>
      <c r="AU39" s="170"/>
      <c r="AV39" s="293"/>
      <c r="AW39" s="299"/>
      <c r="AX39" s="171"/>
      <c r="AY39" s="300"/>
      <c r="AZ39" s="324"/>
      <c r="BA39" s="325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/>
    </row>
    <row r="40" spans="1:69" s="42" customFormat="1" ht="24.95" customHeight="1" thickBot="1" x14ac:dyDescent="0.3">
      <c r="A40" s="113" t="s">
        <v>11</v>
      </c>
      <c r="B40" s="242"/>
      <c r="C40" s="172">
        <f>IF(SUM(C9:C39)=0,"",SUM(C9:C39))</f>
        <v>246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>
        <v>204.57</v>
      </c>
      <c r="AV40" s="172"/>
      <c r="AW40" s="172">
        <f>SUM(AW9:AW39)</f>
        <v>125</v>
      </c>
      <c r="AX40" s="172">
        <f>SUM(AX9:AX39)</f>
        <v>2500</v>
      </c>
      <c r="AY40" s="172">
        <f>SUM(AY9:AY39)</f>
        <v>0</v>
      </c>
      <c r="AZ40" s="177"/>
      <c r="BA40" s="177"/>
      <c r="BB40" s="172">
        <f>SUM(BB9:BB39)</f>
        <v>1.62</v>
      </c>
      <c r="BC40" s="172">
        <f>SUM(BC9:BC39)</f>
        <v>8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12</v>
      </c>
      <c r="B41" s="243"/>
      <c r="C41" s="178">
        <f t="shared" ref="C41:AE41" si="6">IF(SUM(C9:C39)=0,"",AVERAGE(C9:C39))</f>
        <v>8.1999999999999993</v>
      </c>
      <c r="D41" s="178" t="str">
        <f t="shared" si="6"/>
        <v/>
      </c>
      <c r="E41" s="179">
        <f t="shared" si="6"/>
        <v>7.5188888888888892</v>
      </c>
      <c r="F41" s="179">
        <f t="shared" si="6"/>
        <v>7.5225000000000009</v>
      </c>
      <c r="G41" s="178">
        <f t="shared" si="6"/>
        <v>1952.5555555555557</v>
      </c>
      <c r="H41" s="178">
        <f t="shared" si="6"/>
        <v>1556.6666666666667</v>
      </c>
      <c r="I41" s="178">
        <f t="shared" si="6"/>
        <v>164.22222222222223</v>
      </c>
      <c r="J41" s="178">
        <f t="shared" si="6"/>
        <v>11.777777777777779</v>
      </c>
      <c r="K41" s="180">
        <f t="shared" si="6"/>
        <v>91.387500000000003</v>
      </c>
      <c r="L41" s="178">
        <f t="shared" si="6"/>
        <v>276.33333333333331</v>
      </c>
      <c r="M41" s="178">
        <f t="shared" si="6"/>
        <v>6.5555555555555554</v>
      </c>
      <c r="N41" s="180">
        <f t="shared" si="6"/>
        <v>97.174999999999997</v>
      </c>
      <c r="O41" s="178">
        <f t="shared" si="6"/>
        <v>505.88888888888891</v>
      </c>
      <c r="P41" s="178">
        <f t="shared" si="6"/>
        <v>26.888888888888889</v>
      </c>
      <c r="Q41" s="180">
        <f t="shared" si="6"/>
        <v>94.080872301507313</v>
      </c>
      <c r="R41" s="180">
        <f t="shared" si="6"/>
        <v>45.45</v>
      </c>
      <c r="S41" s="180">
        <f t="shared" si="6"/>
        <v>2.1</v>
      </c>
      <c r="T41" s="180">
        <f t="shared" si="6"/>
        <v>41.45</v>
      </c>
      <c r="U41" s="180">
        <f t="shared" si="6"/>
        <v>0.6</v>
      </c>
      <c r="V41" s="179">
        <f t="shared" si="6"/>
        <v>0.55000000000000004</v>
      </c>
      <c r="W41" s="179">
        <f t="shared" si="6"/>
        <v>10.95</v>
      </c>
      <c r="X41" s="179" t="str">
        <f t="shared" si="6"/>
        <v/>
      </c>
      <c r="Y41" s="179" t="str">
        <f t="shared" si="6"/>
        <v/>
      </c>
      <c r="Z41" s="180">
        <f t="shared" si="6"/>
        <v>46</v>
      </c>
      <c r="AA41" s="180">
        <f t="shared" si="6"/>
        <v>13.05</v>
      </c>
      <c r="AB41" s="180">
        <f t="shared" si="6"/>
        <v>71.75</v>
      </c>
      <c r="AC41" s="180">
        <f t="shared" si="6"/>
        <v>4.3499999999999996</v>
      </c>
      <c r="AD41" s="180">
        <f t="shared" si="6"/>
        <v>4.1500000000000004</v>
      </c>
      <c r="AE41" s="180">
        <f t="shared" si="6"/>
        <v>4.7027027027027071</v>
      </c>
      <c r="AF41" s="178"/>
      <c r="AG41" s="178"/>
      <c r="AH41" s="178"/>
      <c r="AI41" s="178"/>
      <c r="AJ41" s="178"/>
      <c r="AK41" s="178"/>
      <c r="AL41" s="180">
        <f t="shared" ref="AL41:AY41" si="7">IF(SUM(AL9:AL39)=0,"",AVERAGE(AL9:AL39))</f>
        <v>14.01923076923077</v>
      </c>
      <c r="AM41" s="180">
        <f t="shared" si="7"/>
        <v>0.17115384615384616</v>
      </c>
      <c r="AN41" s="180" t="str">
        <f t="shared" si="7"/>
        <v/>
      </c>
      <c r="AO41" s="180">
        <f t="shared" si="7"/>
        <v>708.84615384615381</v>
      </c>
      <c r="AP41" s="180">
        <f t="shared" si="7"/>
        <v>309.125</v>
      </c>
      <c r="AQ41" s="180">
        <f t="shared" si="7"/>
        <v>2317.125</v>
      </c>
      <c r="AR41" s="180">
        <f t="shared" si="7"/>
        <v>3427.5</v>
      </c>
      <c r="AS41" s="180">
        <f t="shared" si="7"/>
        <v>86.5</v>
      </c>
      <c r="AT41" s="180">
        <f t="shared" si="7"/>
        <v>8.0810344827586214</v>
      </c>
      <c r="AU41" s="180">
        <f t="shared" si="7"/>
        <v>150.30799999999999</v>
      </c>
      <c r="AV41" s="180">
        <f t="shared" si="7"/>
        <v>6.875E-3</v>
      </c>
      <c r="AW41" s="180">
        <f t="shared" si="7"/>
        <v>41.666666666666664</v>
      </c>
      <c r="AX41" s="180">
        <f t="shared" si="7"/>
        <v>2500</v>
      </c>
      <c r="AY41" s="180" t="str">
        <f t="shared" si="7"/>
        <v/>
      </c>
      <c r="AZ41" s="178"/>
      <c r="BA41" s="178"/>
      <c r="BB41" s="180">
        <f t="shared" ref="BB41" si="8">IF(SUM(BB9:BB39)=0,"",AVERAGE(BB9:BB39))</f>
        <v>1.62</v>
      </c>
      <c r="BC41" s="178"/>
      <c r="BD41" s="178"/>
      <c r="BE41" s="178"/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9">IF(SUM(BQ9:BQ39)=0,"",AVERAGE(BQ9:BQ39))</f>
        <v>1.5269230769230764</v>
      </c>
    </row>
    <row r="42" spans="1:69" s="42" customFormat="1" ht="24.95" customHeight="1" x14ac:dyDescent="0.25">
      <c r="A42" s="115" t="s">
        <v>14</v>
      </c>
      <c r="B42" s="244"/>
      <c r="C42" s="182">
        <f>MIN(C9:C39)</f>
        <v>6</v>
      </c>
      <c r="D42" s="182">
        <f t="shared" ref="D42:AE42" si="10">MIN(D9:D39)</f>
        <v>0</v>
      </c>
      <c r="E42" s="183">
        <f t="shared" si="10"/>
        <v>7.2</v>
      </c>
      <c r="F42" s="183">
        <f t="shared" si="10"/>
        <v>7.3</v>
      </c>
      <c r="G42" s="182">
        <f t="shared" si="10"/>
        <v>1573</v>
      </c>
      <c r="H42" s="182">
        <f t="shared" si="10"/>
        <v>1337</v>
      </c>
      <c r="I42" s="182">
        <f t="shared" si="10"/>
        <v>116</v>
      </c>
      <c r="J42" s="182">
        <f t="shared" si="10"/>
        <v>3</v>
      </c>
      <c r="K42" s="184">
        <f t="shared" si="10"/>
        <v>69</v>
      </c>
      <c r="L42" s="182">
        <f t="shared" si="10"/>
        <v>195</v>
      </c>
      <c r="M42" s="182">
        <f t="shared" si="10"/>
        <v>2</v>
      </c>
      <c r="N42" s="184">
        <f t="shared" si="10"/>
        <v>92.9</v>
      </c>
      <c r="O42" s="182">
        <f t="shared" si="10"/>
        <v>354</v>
      </c>
      <c r="P42" s="182">
        <f t="shared" si="10"/>
        <v>7</v>
      </c>
      <c r="Q42" s="184">
        <f t="shared" si="10"/>
        <v>83.615819209039543</v>
      </c>
      <c r="R42" s="184">
        <f t="shared" si="10"/>
        <v>43.5</v>
      </c>
      <c r="S42" s="184">
        <f t="shared" si="10"/>
        <v>0.5</v>
      </c>
      <c r="T42" s="184">
        <f t="shared" si="10"/>
        <v>39.1</v>
      </c>
      <c r="U42" s="184">
        <f t="shared" si="10"/>
        <v>0.5</v>
      </c>
      <c r="V42" s="183">
        <f t="shared" si="10"/>
        <v>0.5</v>
      </c>
      <c r="W42" s="183">
        <f t="shared" si="10"/>
        <v>10.7</v>
      </c>
      <c r="X42" s="183">
        <f t="shared" si="10"/>
        <v>0</v>
      </c>
      <c r="Y42" s="183">
        <f t="shared" si="10"/>
        <v>0</v>
      </c>
      <c r="Z42" s="184">
        <f t="shared" si="10"/>
        <v>44</v>
      </c>
      <c r="AA42" s="184">
        <f t="shared" si="10"/>
        <v>11.2</v>
      </c>
      <c r="AB42" s="184">
        <f t="shared" si="10"/>
        <v>69</v>
      </c>
      <c r="AC42" s="184">
        <f t="shared" si="10"/>
        <v>3.7</v>
      </c>
      <c r="AD42" s="184">
        <f>MAX(AD8:AD38)</f>
        <v>4.8</v>
      </c>
      <c r="AE42" s="184">
        <f t="shared" si="10"/>
        <v>4.0000000000000036</v>
      </c>
      <c r="AF42" s="182"/>
      <c r="AG42" s="182"/>
      <c r="AH42" s="182"/>
      <c r="AI42" s="182"/>
      <c r="AJ42" s="182"/>
      <c r="AK42" s="182"/>
      <c r="AL42" s="184">
        <f t="shared" ref="AL42:AY42" si="11">MIN(AL9:AL39)</f>
        <v>11.7</v>
      </c>
      <c r="AM42" s="184">
        <f t="shared" si="11"/>
        <v>0.04</v>
      </c>
      <c r="AN42" s="184">
        <f t="shared" si="11"/>
        <v>0</v>
      </c>
      <c r="AO42" s="184">
        <f t="shared" si="11"/>
        <v>550</v>
      </c>
      <c r="AP42" s="184">
        <f t="shared" si="11"/>
        <v>263</v>
      </c>
      <c r="AQ42" s="184">
        <f t="shared" si="11"/>
        <v>2060</v>
      </c>
      <c r="AR42" s="184">
        <f t="shared" si="11"/>
        <v>2885</v>
      </c>
      <c r="AS42" s="184">
        <f t="shared" si="11"/>
        <v>86</v>
      </c>
      <c r="AT42" s="184">
        <f t="shared" si="11"/>
        <v>5.92</v>
      </c>
      <c r="AU42" s="184">
        <f t="shared" si="11"/>
        <v>89.61</v>
      </c>
      <c r="AV42" s="184">
        <f t="shared" si="11"/>
        <v>5.0000000000000001E-3</v>
      </c>
      <c r="AW42" s="184">
        <f t="shared" si="11"/>
        <v>20</v>
      </c>
      <c r="AX42" s="184">
        <f t="shared" si="11"/>
        <v>2500</v>
      </c>
      <c r="AY42" s="184">
        <f t="shared" si="11"/>
        <v>0</v>
      </c>
      <c r="AZ42" s="182"/>
      <c r="BA42" s="182"/>
      <c r="BB42" s="184">
        <f t="shared" ref="BB42" si="12">MIN(BB9:BB39)</f>
        <v>1.62</v>
      </c>
      <c r="BC42" s="182"/>
      <c r="BD42" s="182"/>
      <c r="BE42" s="182"/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3">MIN(BQ9:BQ39)</f>
        <v>1.2</v>
      </c>
    </row>
    <row r="43" spans="1:69" s="42" customFormat="1" ht="24.95" customHeight="1" thickBot="1" x14ac:dyDescent="0.3">
      <c r="A43" s="116" t="s">
        <v>13</v>
      </c>
      <c r="B43" s="245"/>
      <c r="C43" s="186">
        <f>MAX(C9:C39)</f>
        <v>11</v>
      </c>
      <c r="D43" s="186">
        <f t="shared" ref="D43:AE43" si="14">MAX(D9:D39)</f>
        <v>0</v>
      </c>
      <c r="E43" s="187">
        <f t="shared" si="14"/>
        <v>7.72</v>
      </c>
      <c r="F43" s="187">
        <f t="shared" si="14"/>
        <v>7.69</v>
      </c>
      <c r="G43" s="186">
        <f t="shared" si="14"/>
        <v>2910</v>
      </c>
      <c r="H43" s="186">
        <f t="shared" si="14"/>
        <v>1870</v>
      </c>
      <c r="I43" s="186">
        <f t="shared" si="14"/>
        <v>230</v>
      </c>
      <c r="J43" s="186">
        <f t="shared" si="14"/>
        <v>45</v>
      </c>
      <c r="K43" s="188">
        <f t="shared" si="14"/>
        <v>98.5</v>
      </c>
      <c r="L43" s="186">
        <f t="shared" si="14"/>
        <v>347</v>
      </c>
      <c r="M43" s="186">
        <f t="shared" si="14"/>
        <v>15</v>
      </c>
      <c r="N43" s="188">
        <f t="shared" si="14"/>
        <v>99.4</v>
      </c>
      <c r="O43" s="186">
        <f t="shared" si="14"/>
        <v>630</v>
      </c>
      <c r="P43" s="186">
        <f t="shared" si="14"/>
        <v>62</v>
      </c>
      <c r="Q43" s="188">
        <f t="shared" si="14"/>
        <v>98.638132295719856</v>
      </c>
      <c r="R43" s="188">
        <f t="shared" si="14"/>
        <v>47.4</v>
      </c>
      <c r="S43" s="188">
        <f t="shared" si="14"/>
        <v>3.7</v>
      </c>
      <c r="T43" s="188">
        <f t="shared" si="14"/>
        <v>43.8</v>
      </c>
      <c r="U43" s="188">
        <f t="shared" si="14"/>
        <v>0.7</v>
      </c>
      <c r="V43" s="187">
        <f t="shared" si="14"/>
        <v>0.6</v>
      </c>
      <c r="W43" s="187">
        <f t="shared" si="14"/>
        <v>11.2</v>
      </c>
      <c r="X43" s="187">
        <f t="shared" si="14"/>
        <v>0</v>
      </c>
      <c r="Y43" s="187">
        <f t="shared" si="14"/>
        <v>0</v>
      </c>
      <c r="Z43" s="188">
        <f t="shared" si="14"/>
        <v>48</v>
      </c>
      <c r="AA43" s="188">
        <f t="shared" si="14"/>
        <v>14.9</v>
      </c>
      <c r="AB43" s="188">
        <f t="shared" si="14"/>
        <v>74.5</v>
      </c>
      <c r="AC43" s="188">
        <f t="shared" si="14"/>
        <v>5</v>
      </c>
      <c r="AD43" s="188">
        <f>MAX(AD9:AD39)</f>
        <v>4.8</v>
      </c>
      <c r="AE43" s="188">
        <f t="shared" si="14"/>
        <v>5.4054054054054097</v>
      </c>
      <c r="AF43" s="186"/>
      <c r="AG43" s="186"/>
      <c r="AH43" s="186"/>
      <c r="AI43" s="186"/>
      <c r="AJ43" s="186"/>
      <c r="AK43" s="186"/>
      <c r="AL43" s="188">
        <f t="shared" ref="AL43:AY43" si="15">MAX(AL9:AL39)</f>
        <v>16.600000000000001</v>
      </c>
      <c r="AM43" s="188">
        <f t="shared" si="15"/>
        <v>0.66</v>
      </c>
      <c r="AN43" s="188">
        <f t="shared" si="15"/>
        <v>0</v>
      </c>
      <c r="AO43" s="188">
        <f t="shared" si="15"/>
        <v>770</v>
      </c>
      <c r="AP43" s="188">
        <f t="shared" si="15"/>
        <v>354</v>
      </c>
      <c r="AQ43" s="188">
        <f t="shared" si="15"/>
        <v>2607</v>
      </c>
      <c r="AR43" s="188">
        <f t="shared" si="15"/>
        <v>4420</v>
      </c>
      <c r="AS43" s="188">
        <f t="shared" si="15"/>
        <v>87</v>
      </c>
      <c r="AT43" s="188">
        <f t="shared" si="15"/>
        <v>13.79</v>
      </c>
      <c r="AU43" s="188">
        <f t="shared" si="15"/>
        <v>197.78</v>
      </c>
      <c r="AV43" s="188">
        <f t="shared" si="15"/>
        <v>8.0000000000000002E-3</v>
      </c>
      <c r="AW43" s="188">
        <f t="shared" si="15"/>
        <v>80</v>
      </c>
      <c r="AX43" s="188">
        <f t="shared" si="15"/>
        <v>2500</v>
      </c>
      <c r="AY43" s="188">
        <f t="shared" si="15"/>
        <v>0</v>
      </c>
      <c r="AZ43" s="186"/>
      <c r="BA43" s="186"/>
      <c r="BB43" s="188">
        <f t="shared" ref="BB43" si="16">MAX(BB9:BB39)</f>
        <v>1.62</v>
      </c>
      <c r="BC43" s="186"/>
      <c r="BD43" s="186"/>
      <c r="BE43" s="186"/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17">MAX(BQ9:BQ39)</f>
        <v>1.8</v>
      </c>
    </row>
    <row r="44" spans="1:69" s="42" customFormat="1" ht="24.95" customHeight="1" x14ac:dyDescent="0.25">
      <c r="A44" s="117" t="s">
        <v>54</v>
      </c>
      <c r="B44" s="246"/>
      <c r="C44" s="189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247"/>
      <c r="C45" s="190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248"/>
      <c r="C46" s="190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247"/>
      <c r="C47" s="190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U52"/>
  <sheetViews>
    <sheetView topLeftCell="BF16" zoomScale="55" zoomScaleNormal="55" workbookViewId="0">
      <selection activeCell="AU41" sqref="AU41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5" s="44" customFormat="1" ht="21" customHeight="1" thickBot="1" x14ac:dyDescent="0.3">
      <c r="A2" s="677" t="s">
        <v>98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5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5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5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</row>
    <row r="6" spans="1:255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5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5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5" s="42" customFormat="1" ht="24.95" customHeight="1" x14ac:dyDescent="0.25">
      <c r="A9" s="216" t="s">
        <v>50</v>
      </c>
      <c r="B9" s="217">
        <v>1</v>
      </c>
      <c r="C9" s="156">
        <v>10</v>
      </c>
      <c r="D9" s="156"/>
      <c r="E9" s="157">
        <v>7.12</v>
      </c>
      <c r="F9" s="157">
        <v>7.35</v>
      </c>
      <c r="G9" s="156">
        <v>1595</v>
      </c>
      <c r="H9" s="156">
        <v>1393</v>
      </c>
      <c r="I9" s="281">
        <v>230</v>
      </c>
      <c r="J9" s="281">
        <v>8</v>
      </c>
      <c r="K9" s="417">
        <f t="shared" ref="K9:K39" si="0">IF(AND(I9&lt;&gt;"",J9&lt;&gt;""),(I9-J9)/I9*100,"")</f>
        <v>96.521739130434781</v>
      </c>
      <c r="L9" s="281">
        <v>361.42857142857184</v>
      </c>
      <c r="M9" s="281">
        <v>4.8000000000000531</v>
      </c>
      <c r="N9" s="417">
        <f t="shared" ref="N9:N39" si="1">IF(AND(L9&lt;&gt;"",M9&lt;&gt;""),(L9-M9)/L9*100,"")</f>
        <v>98.671936758893267</v>
      </c>
      <c r="O9" s="281">
        <v>657.14285714285779</v>
      </c>
      <c r="P9" s="281">
        <v>20.000000000000224</v>
      </c>
      <c r="Q9" s="417">
        <f>IF(AND(O9&lt;&gt;"",P9&lt;&gt;""),(O9-P9)/O9*100,"")</f>
        <v>96.956521739130409</v>
      </c>
      <c r="R9" s="281"/>
      <c r="S9" s="281"/>
      <c r="T9" s="157"/>
      <c r="U9" s="157"/>
      <c r="V9" s="157"/>
      <c r="W9" s="157"/>
      <c r="X9" s="157"/>
      <c r="Y9" s="157"/>
      <c r="Z9" s="305" t="str">
        <f t="shared" ref="Z9:Z27" si="2">IF(AND(R9&lt;&gt;"",V9&lt;&gt;""),R9+V9,"")</f>
        <v/>
      </c>
      <c r="AA9" s="305" t="str">
        <f t="shared" ref="AA9:AA27" si="3">IF(AND(S9&lt;&gt;"",W9&lt;&gt;""),S9+W9,"")</f>
        <v/>
      </c>
      <c r="AB9" s="304" t="str">
        <f t="shared" ref="AB9:AB27" si="4"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7" t="s">
        <v>214</v>
      </c>
      <c r="AI9" s="156" t="s">
        <v>215</v>
      </c>
      <c r="AJ9" s="156" t="s">
        <v>216</v>
      </c>
      <c r="AK9" s="289" t="s">
        <v>216</v>
      </c>
      <c r="AL9" s="308">
        <v>12.4</v>
      </c>
      <c r="AM9" s="625">
        <v>0.05</v>
      </c>
      <c r="AN9" s="231"/>
      <c r="AO9" s="156">
        <v>700</v>
      </c>
      <c r="AP9" s="311">
        <v>287</v>
      </c>
      <c r="AQ9" s="311">
        <v>2440</v>
      </c>
      <c r="AR9" s="311">
        <v>3765</v>
      </c>
      <c r="AS9" s="301">
        <v>87</v>
      </c>
      <c r="AT9" s="159">
        <v>6.4</v>
      </c>
      <c r="AU9" s="160"/>
      <c r="AV9" s="622">
        <v>1.2E-2</v>
      </c>
      <c r="AW9" s="294"/>
      <c r="AX9" s="161"/>
      <c r="AY9" s="295"/>
      <c r="AZ9" s="320"/>
      <c r="BA9" s="321"/>
      <c r="BB9" s="321"/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1.5</v>
      </c>
    </row>
    <row r="10" spans="1:255" s="42" customFormat="1" ht="24.95" customHeight="1" x14ac:dyDescent="0.25">
      <c r="A10" s="218" t="s">
        <v>51</v>
      </c>
      <c r="B10" s="219">
        <v>2</v>
      </c>
      <c r="C10" s="162">
        <v>9</v>
      </c>
      <c r="D10" s="162"/>
      <c r="E10" s="157"/>
      <c r="F10" s="157"/>
      <c r="G10" s="156"/>
      <c r="H10" s="156"/>
      <c r="I10" s="281"/>
      <c r="J10" s="281"/>
      <c r="K10" s="417" t="str">
        <f t="shared" si="0"/>
        <v/>
      </c>
      <c r="L10" s="281"/>
      <c r="M10" s="281"/>
      <c r="N10" s="417" t="str">
        <f t="shared" si="1"/>
        <v/>
      </c>
      <c r="O10" s="281"/>
      <c r="P10" s="281"/>
      <c r="Q10" s="417" t="str">
        <f t="shared" ref="Q10:Q39" si="5">IF(AND(O10&lt;&gt;"",P10&lt;&gt;""),(O10-P10)/O10*100,"")</f>
        <v/>
      </c>
      <c r="R10" s="281"/>
      <c r="S10" s="281"/>
      <c r="T10" s="157"/>
      <c r="U10" s="157"/>
      <c r="V10" s="157"/>
      <c r="W10" s="157"/>
      <c r="X10" s="157"/>
      <c r="Y10" s="157"/>
      <c r="Z10" s="305" t="str">
        <f t="shared" si="2"/>
        <v/>
      </c>
      <c r="AA10" s="305" t="str">
        <f t="shared" si="3"/>
        <v/>
      </c>
      <c r="AB10" s="304" t="str">
        <f t="shared" si="4"/>
        <v/>
      </c>
      <c r="AC10" s="157"/>
      <c r="AD10" s="157"/>
      <c r="AE10" s="178" t="str">
        <f t="shared" ref="AE10:AE39" si="6">IF(AND(AC10&lt;&gt;"",AD10&lt;&gt;""),(AC10-AD10)/AC10*100,"")</f>
        <v/>
      </c>
      <c r="AF10" s="156"/>
      <c r="AG10" s="156"/>
      <c r="AH10" s="127"/>
      <c r="AI10" s="156"/>
      <c r="AJ10" s="156"/>
      <c r="AK10" s="289"/>
      <c r="AL10" s="309">
        <v>12.2</v>
      </c>
      <c r="AM10" s="626">
        <v>0.04</v>
      </c>
      <c r="AN10" s="232"/>
      <c r="AO10" s="162">
        <v>650</v>
      </c>
      <c r="AP10" s="312"/>
      <c r="AQ10" s="312"/>
      <c r="AR10" s="312" t="s">
        <v>213</v>
      </c>
      <c r="AS10" s="302"/>
      <c r="AT10" s="164">
        <v>7.66</v>
      </c>
      <c r="AU10" s="165"/>
      <c r="AV10" s="528"/>
      <c r="AW10" s="296"/>
      <c r="AX10" s="166"/>
      <c r="AY10" s="297"/>
      <c r="AZ10" s="322"/>
      <c r="BA10" s="323"/>
      <c r="BB10" s="32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1.4</v>
      </c>
    </row>
    <row r="11" spans="1:255" s="42" customFormat="1" ht="24.95" customHeight="1" x14ac:dyDescent="0.25">
      <c r="A11" s="218" t="s">
        <v>52</v>
      </c>
      <c r="B11" s="219">
        <v>3</v>
      </c>
      <c r="C11" s="162">
        <v>9</v>
      </c>
      <c r="D11" s="162"/>
      <c r="E11" s="157"/>
      <c r="F11" s="157"/>
      <c r="G11" s="156"/>
      <c r="H11" s="156"/>
      <c r="I11" s="281"/>
      <c r="J11" s="281"/>
      <c r="K11" s="417" t="str">
        <f t="shared" si="0"/>
        <v/>
      </c>
      <c r="L11" s="281"/>
      <c r="M11" s="281"/>
      <c r="N11" s="417" t="str">
        <f t="shared" si="1"/>
        <v/>
      </c>
      <c r="O11" s="281"/>
      <c r="P11" s="281"/>
      <c r="Q11" s="417" t="str">
        <f t="shared" si="5"/>
        <v/>
      </c>
      <c r="R11" s="281"/>
      <c r="S11" s="281"/>
      <c r="T11" s="157"/>
      <c r="U11" s="157"/>
      <c r="V11" s="157"/>
      <c r="W11" s="157"/>
      <c r="X11" s="157"/>
      <c r="Y11" s="157"/>
      <c r="Z11" s="305" t="str">
        <f t="shared" si="2"/>
        <v/>
      </c>
      <c r="AA11" s="305" t="str">
        <f t="shared" si="3"/>
        <v/>
      </c>
      <c r="AB11" s="304" t="str">
        <f t="shared" si="4"/>
        <v/>
      </c>
      <c r="AC11" s="157"/>
      <c r="AD11" s="157"/>
      <c r="AE11" s="178" t="str">
        <f t="shared" si="6"/>
        <v/>
      </c>
      <c r="AF11" s="156"/>
      <c r="AG11" s="156"/>
      <c r="AH11" s="127"/>
      <c r="AI11" s="156"/>
      <c r="AJ11" s="156"/>
      <c r="AK11" s="289"/>
      <c r="AL11" s="309"/>
      <c r="AM11" s="626"/>
      <c r="AN11" s="232"/>
      <c r="AO11" s="162"/>
      <c r="AP11" s="312"/>
      <c r="AQ11" s="312"/>
      <c r="AR11" s="312" t="s">
        <v>213</v>
      </c>
      <c r="AS11" s="302"/>
      <c r="AT11" s="164">
        <v>7.66</v>
      </c>
      <c r="AU11" s="165"/>
      <c r="AV11" s="528"/>
      <c r="AW11" s="296"/>
      <c r="AX11" s="166"/>
      <c r="AY11" s="297"/>
      <c r="AZ11" s="322"/>
      <c r="BA11" s="323"/>
      <c r="BB11" s="323"/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/>
    </row>
    <row r="12" spans="1:255" s="42" customFormat="1" ht="24.95" customHeight="1" x14ac:dyDescent="0.25">
      <c r="A12" s="218" t="s">
        <v>53</v>
      </c>
      <c r="B12" s="219">
        <v>4</v>
      </c>
      <c r="C12" s="162">
        <v>10</v>
      </c>
      <c r="D12" s="162"/>
      <c r="E12" s="157"/>
      <c r="F12" s="157"/>
      <c r="G12" s="156"/>
      <c r="H12" s="156"/>
      <c r="I12" s="281"/>
      <c r="J12" s="281"/>
      <c r="K12" s="417" t="str">
        <f t="shared" si="0"/>
        <v/>
      </c>
      <c r="L12" s="281"/>
      <c r="M12" s="281"/>
      <c r="N12" s="417" t="str">
        <f t="shared" si="1"/>
        <v/>
      </c>
      <c r="O12" s="281"/>
      <c r="P12" s="281"/>
      <c r="Q12" s="417" t="str">
        <f t="shared" si="5"/>
        <v/>
      </c>
      <c r="R12" s="281"/>
      <c r="S12" s="281"/>
      <c r="T12" s="157"/>
      <c r="U12" s="157"/>
      <c r="V12" s="157"/>
      <c r="W12" s="157"/>
      <c r="X12" s="157"/>
      <c r="Y12" s="157"/>
      <c r="Z12" s="305" t="str">
        <f t="shared" si="2"/>
        <v/>
      </c>
      <c r="AA12" s="305" t="str">
        <f t="shared" si="3"/>
        <v/>
      </c>
      <c r="AB12" s="304" t="str">
        <f t="shared" si="4"/>
        <v/>
      </c>
      <c r="AC12" s="157"/>
      <c r="AD12" s="157"/>
      <c r="AE12" s="178" t="str">
        <f t="shared" si="6"/>
        <v/>
      </c>
      <c r="AF12" s="156"/>
      <c r="AG12" s="156"/>
      <c r="AH12" s="127"/>
      <c r="AI12" s="156"/>
      <c r="AJ12" s="156"/>
      <c r="AK12" s="289"/>
      <c r="AL12" s="309">
        <v>11.6</v>
      </c>
      <c r="AM12" s="626">
        <v>0.04</v>
      </c>
      <c r="AN12" s="232"/>
      <c r="AO12" s="162">
        <v>600</v>
      </c>
      <c r="AP12" s="312"/>
      <c r="AQ12" s="312"/>
      <c r="AR12" s="312" t="s">
        <v>213</v>
      </c>
      <c r="AS12" s="302"/>
      <c r="AT12" s="164">
        <v>7.66</v>
      </c>
      <c r="AU12" s="165"/>
      <c r="AV12" s="528"/>
      <c r="AW12" s="312"/>
      <c r="AX12" s="166"/>
      <c r="AY12" s="297"/>
      <c r="AZ12" s="322"/>
      <c r="BA12" s="323"/>
      <c r="BB12" s="323"/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1.6</v>
      </c>
    </row>
    <row r="13" spans="1:255" s="42" customFormat="1" ht="24.95" customHeight="1" x14ac:dyDescent="0.25">
      <c r="A13" s="218" t="s">
        <v>47</v>
      </c>
      <c r="B13" s="219">
        <v>5</v>
      </c>
      <c r="C13" s="162">
        <v>9</v>
      </c>
      <c r="D13" s="162"/>
      <c r="E13" s="157">
        <v>7.18</v>
      </c>
      <c r="F13" s="157">
        <v>7.31</v>
      </c>
      <c r="G13" s="156">
        <v>1548</v>
      </c>
      <c r="H13" s="156">
        <v>1374</v>
      </c>
      <c r="I13" s="281">
        <v>238</v>
      </c>
      <c r="J13" s="281">
        <v>8</v>
      </c>
      <c r="K13" s="417">
        <f t="shared" si="0"/>
        <v>96.638655462184872</v>
      </c>
      <c r="L13" s="281">
        <v>403.15000000000003</v>
      </c>
      <c r="M13" s="281">
        <v>5.2799999999999994</v>
      </c>
      <c r="N13" s="417">
        <f t="shared" si="1"/>
        <v>98.690313778990458</v>
      </c>
      <c r="O13" s="281">
        <v>733</v>
      </c>
      <c r="P13" s="281">
        <v>22</v>
      </c>
      <c r="Q13" s="417">
        <f t="shared" si="5"/>
        <v>96.998635743519785</v>
      </c>
      <c r="R13" s="281"/>
      <c r="S13" s="281"/>
      <c r="T13" s="157"/>
      <c r="U13" s="157"/>
      <c r="V13" s="157"/>
      <c r="W13" s="157"/>
      <c r="X13" s="157"/>
      <c r="Y13" s="157"/>
      <c r="Z13" s="305" t="str">
        <f t="shared" si="2"/>
        <v/>
      </c>
      <c r="AA13" s="305" t="str">
        <f t="shared" si="3"/>
        <v/>
      </c>
      <c r="AB13" s="304" t="str">
        <f t="shared" si="4"/>
        <v/>
      </c>
      <c r="AC13" s="157"/>
      <c r="AD13" s="157"/>
      <c r="AE13" s="178" t="str">
        <f t="shared" si="6"/>
        <v/>
      </c>
      <c r="AF13" s="156"/>
      <c r="AG13" s="156"/>
      <c r="AH13" s="127" t="s">
        <v>214</v>
      </c>
      <c r="AI13" s="156" t="s">
        <v>215</v>
      </c>
      <c r="AJ13" s="156" t="s">
        <v>216</v>
      </c>
      <c r="AK13" s="289" t="s">
        <v>216</v>
      </c>
      <c r="AL13" s="309">
        <v>11.5</v>
      </c>
      <c r="AM13" s="626">
        <v>0.04</v>
      </c>
      <c r="AN13" s="232"/>
      <c r="AO13" s="162">
        <v>610</v>
      </c>
      <c r="AP13" s="312">
        <v>256</v>
      </c>
      <c r="AQ13" s="312">
        <v>2383</v>
      </c>
      <c r="AR13" s="312">
        <v>3720</v>
      </c>
      <c r="AS13" s="302">
        <v>88</v>
      </c>
      <c r="AT13" s="164">
        <v>7.11</v>
      </c>
      <c r="AU13" s="165"/>
      <c r="AV13" s="528">
        <v>8.9999999999999993E-3</v>
      </c>
      <c r="AW13" s="312">
        <v>25</v>
      </c>
      <c r="AX13" s="166"/>
      <c r="AY13" s="297"/>
      <c r="AZ13" s="322"/>
      <c r="BA13" s="323"/>
      <c r="BB13" s="323"/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1.5</v>
      </c>
    </row>
    <row r="14" spans="1:255" s="42" customFormat="1" ht="24.95" customHeight="1" x14ac:dyDescent="0.25">
      <c r="A14" s="218" t="s">
        <v>48</v>
      </c>
      <c r="B14" s="219">
        <v>6</v>
      </c>
      <c r="C14" s="162">
        <v>10</v>
      </c>
      <c r="D14" s="162"/>
      <c r="E14" s="157"/>
      <c r="F14" s="157"/>
      <c r="G14" s="156"/>
      <c r="H14" s="156"/>
      <c r="I14" s="281"/>
      <c r="J14" s="281"/>
      <c r="K14" s="417" t="str">
        <f t="shared" si="0"/>
        <v/>
      </c>
      <c r="L14" s="281"/>
      <c r="M14" s="281"/>
      <c r="N14" s="417" t="str">
        <f t="shared" si="1"/>
        <v/>
      </c>
      <c r="O14" s="281"/>
      <c r="P14" s="281"/>
      <c r="Q14" s="417" t="str">
        <f t="shared" si="5"/>
        <v/>
      </c>
      <c r="R14" s="281"/>
      <c r="S14" s="281"/>
      <c r="T14" s="157"/>
      <c r="U14" s="157"/>
      <c r="V14" s="157"/>
      <c r="W14" s="157"/>
      <c r="X14" s="157"/>
      <c r="Y14" s="157"/>
      <c r="Z14" s="305" t="str">
        <f t="shared" si="2"/>
        <v/>
      </c>
      <c r="AA14" s="305" t="str">
        <f t="shared" si="3"/>
        <v/>
      </c>
      <c r="AB14" s="304" t="str">
        <f t="shared" si="4"/>
        <v/>
      </c>
      <c r="AC14" s="157"/>
      <c r="AD14" s="157"/>
      <c r="AE14" s="178" t="str">
        <f t="shared" si="6"/>
        <v/>
      </c>
      <c r="AF14" s="156"/>
      <c r="AG14" s="156"/>
      <c r="AH14" s="127"/>
      <c r="AI14" s="156"/>
      <c r="AJ14" s="156"/>
      <c r="AK14" s="289"/>
      <c r="AL14" s="309">
        <v>11.4</v>
      </c>
      <c r="AM14" s="626">
        <v>0.04</v>
      </c>
      <c r="AN14" s="232"/>
      <c r="AO14" s="162">
        <v>600</v>
      </c>
      <c r="AP14" s="312"/>
      <c r="AQ14" s="312"/>
      <c r="AR14" s="312" t="s">
        <v>213</v>
      </c>
      <c r="AS14" s="302"/>
      <c r="AT14" s="164">
        <v>5.72</v>
      </c>
      <c r="AU14" s="165"/>
      <c r="AV14" s="528"/>
      <c r="AW14" s="312"/>
      <c r="AX14" s="166"/>
      <c r="AY14" s="298"/>
      <c r="AZ14" s="322"/>
      <c r="BA14" s="323"/>
      <c r="BB14" s="323"/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1.4</v>
      </c>
    </row>
    <row r="15" spans="1:255" s="42" customFormat="1" ht="24.95" customHeight="1" x14ac:dyDescent="0.25">
      <c r="A15" s="218" t="s">
        <v>49</v>
      </c>
      <c r="B15" s="219">
        <v>7</v>
      </c>
      <c r="C15" s="162">
        <v>10</v>
      </c>
      <c r="D15" s="162"/>
      <c r="E15" s="157"/>
      <c r="F15" s="157"/>
      <c r="G15" s="156"/>
      <c r="H15" s="156"/>
      <c r="I15" s="281"/>
      <c r="J15" s="281"/>
      <c r="K15" s="417" t="str">
        <f t="shared" si="0"/>
        <v/>
      </c>
      <c r="L15" s="281"/>
      <c r="M15" s="281"/>
      <c r="N15" s="417" t="str">
        <f t="shared" si="1"/>
        <v/>
      </c>
      <c r="O15" s="281"/>
      <c r="P15" s="281"/>
      <c r="Q15" s="417" t="str">
        <f t="shared" si="5"/>
        <v/>
      </c>
      <c r="R15" s="281"/>
      <c r="S15" s="281"/>
      <c r="T15" s="157"/>
      <c r="U15" s="157"/>
      <c r="V15" s="157"/>
      <c r="W15" s="157"/>
      <c r="X15" s="157"/>
      <c r="Y15" s="157"/>
      <c r="Z15" s="305" t="str">
        <f t="shared" si="2"/>
        <v/>
      </c>
      <c r="AA15" s="305" t="str">
        <f t="shared" si="3"/>
        <v/>
      </c>
      <c r="AB15" s="304" t="str">
        <f t="shared" si="4"/>
        <v/>
      </c>
      <c r="AC15" s="157"/>
      <c r="AD15" s="157"/>
      <c r="AE15" s="178" t="str">
        <f t="shared" si="6"/>
        <v/>
      </c>
      <c r="AF15" s="156"/>
      <c r="AG15" s="156"/>
      <c r="AH15" s="127"/>
      <c r="AI15" s="156"/>
      <c r="AJ15" s="156"/>
      <c r="AK15" s="289"/>
      <c r="AL15" s="309">
        <v>11.4</v>
      </c>
      <c r="AM15" s="626">
        <v>0.08</v>
      </c>
      <c r="AN15" s="232"/>
      <c r="AO15" s="162">
        <v>600</v>
      </c>
      <c r="AP15" s="312"/>
      <c r="AQ15" s="312"/>
      <c r="AR15" s="312" t="s">
        <v>213</v>
      </c>
      <c r="AS15" s="302"/>
      <c r="AT15" s="164">
        <v>5.72</v>
      </c>
      <c r="AU15" s="165"/>
      <c r="AV15" s="528"/>
      <c r="AW15" s="312"/>
      <c r="AX15" s="166"/>
      <c r="AY15" s="297"/>
      <c r="AZ15" s="322"/>
      <c r="BA15" s="323"/>
      <c r="BB15" s="323"/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1.4</v>
      </c>
    </row>
    <row r="16" spans="1:255" s="42" customFormat="1" ht="24.95" customHeight="1" x14ac:dyDescent="0.25">
      <c r="A16" s="218" t="s">
        <v>50</v>
      </c>
      <c r="B16" s="219">
        <v>8</v>
      </c>
      <c r="C16" s="162">
        <v>12</v>
      </c>
      <c r="D16" s="162"/>
      <c r="E16" s="157">
        <v>7.11</v>
      </c>
      <c r="F16" s="157">
        <v>7.44</v>
      </c>
      <c r="G16" s="156">
        <v>1533</v>
      </c>
      <c r="H16" s="156">
        <v>1368</v>
      </c>
      <c r="I16" s="281">
        <v>332</v>
      </c>
      <c r="J16" s="281">
        <v>9</v>
      </c>
      <c r="K16" s="417">
        <f t="shared" si="0"/>
        <v>97.289156626506028</v>
      </c>
      <c r="L16" s="281">
        <v>521.71428571428589</v>
      </c>
      <c r="M16" s="281">
        <v>5.3999999999999879</v>
      </c>
      <c r="N16" s="417">
        <f t="shared" si="1"/>
        <v>98.96495071193867</v>
      </c>
      <c r="O16" s="281">
        <v>948.57142857142878</v>
      </c>
      <c r="P16" s="281">
        <v>22.49999999999995</v>
      </c>
      <c r="Q16" s="417">
        <f t="shared" si="5"/>
        <v>97.628012048192772</v>
      </c>
      <c r="R16" s="281"/>
      <c r="S16" s="281"/>
      <c r="T16" s="157"/>
      <c r="U16" s="157"/>
      <c r="V16" s="157"/>
      <c r="W16" s="157"/>
      <c r="X16" s="157"/>
      <c r="Y16" s="157"/>
      <c r="Z16" s="305" t="str">
        <f t="shared" si="2"/>
        <v/>
      </c>
      <c r="AA16" s="305" t="str">
        <f t="shared" si="3"/>
        <v/>
      </c>
      <c r="AB16" s="304" t="str">
        <f t="shared" si="4"/>
        <v/>
      </c>
      <c r="AC16" s="157"/>
      <c r="AD16" s="157"/>
      <c r="AE16" s="178" t="str">
        <f t="shared" si="6"/>
        <v/>
      </c>
      <c r="AF16" s="156"/>
      <c r="AG16" s="156"/>
      <c r="AH16" s="127" t="s">
        <v>214</v>
      </c>
      <c r="AI16" s="156" t="s">
        <v>215</v>
      </c>
      <c r="AJ16" s="156" t="s">
        <v>216</v>
      </c>
      <c r="AK16" s="289" t="s">
        <v>216</v>
      </c>
      <c r="AL16" s="309">
        <v>11.4</v>
      </c>
      <c r="AM16" s="626">
        <v>0.05</v>
      </c>
      <c r="AN16" s="232"/>
      <c r="AO16" s="162">
        <v>590</v>
      </c>
      <c r="AP16" s="312">
        <v>248</v>
      </c>
      <c r="AQ16" s="312">
        <v>2383</v>
      </c>
      <c r="AR16" s="312">
        <v>3610</v>
      </c>
      <c r="AS16" s="302">
        <v>91</v>
      </c>
      <c r="AT16" s="164">
        <v>5.32</v>
      </c>
      <c r="AU16" s="165"/>
      <c r="AV16" s="528">
        <v>2.1999999999999999E-2</v>
      </c>
      <c r="AW16" s="312"/>
      <c r="AX16" s="166"/>
      <c r="AY16" s="297"/>
      <c r="AZ16" s="322"/>
      <c r="BA16" s="323"/>
      <c r="BB16" s="323"/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1.4</v>
      </c>
    </row>
    <row r="17" spans="1:69" s="42" customFormat="1" ht="24.95" customHeight="1" x14ac:dyDescent="0.25">
      <c r="A17" s="218" t="s">
        <v>51</v>
      </c>
      <c r="B17" s="219">
        <v>9</v>
      </c>
      <c r="C17" s="162">
        <v>8</v>
      </c>
      <c r="D17" s="162"/>
      <c r="E17" s="157"/>
      <c r="F17" s="157"/>
      <c r="G17" s="156"/>
      <c r="H17" s="156"/>
      <c r="I17" s="281"/>
      <c r="J17" s="281"/>
      <c r="K17" s="417" t="str">
        <f t="shared" si="0"/>
        <v/>
      </c>
      <c r="L17" s="281"/>
      <c r="M17" s="281"/>
      <c r="N17" s="417" t="str">
        <f t="shared" si="1"/>
        <v/>
      </c>
      <c r="O17" s="281"/>
      <c r="P17" s="281"/>
      <c r="Q17" s="417" t="str">
        <f t="shared" si="5"/>
        <v/>
      </c>
      <c r="R17" s="281"/>
      <c r="S17" s="281"/>
      <c r="T17" s="157"/>
      <c r="U17" s="157"/>
      <c r="V17" s="157"/>
      <c r="W17" s="157"/>
      <c r="X17" s="157"/>
      <c r="Y17" s="157"/>
      <c r="Z17" s="305" t="str">
        <f t="shared" si="2"/>
        <v/>
      </c>
      <c r="AA17" s="305" t="str">
        <f t="shared" si="3"/>
        <v/>
      </c>
      <c r="AB17" s="304" t="str">
        <f t="shared" si="4"/>
        <v/>
      </c>
      <c r="AC17" s="157"/>
      <c r="AD17" s="157"/>
      <c r="AE17" s="178" t="str">
        <f t="shared" si="6"/>
        <v/>
      </c>
      <c r="AF17" s="156"/>
      <c r="AG17" s="156"/>
      <c r="AH17" s="127"/>
      <c r="AI17" s="156"/>
      <c r="AJ17" s="156"/>
      <c r="AK17" s="289"/>
      <c r="AL17" s="309">
        <v>11.1</v>
      </c>
      <c r="AM17" s="626">
        <v>0.04</v>
      </c>
      <c r="AN17" s="232"/>
      <c r="AO17" s="162">
        <v>600</v>
      </c>
      <c r="AP17" s="312"/>
      <c r="AQ17" s="312"/>
      <c r="AR17" s="312" t="s">
        <v>213</v>
      </c>
      <c r="AS17" s="302"/>
      <c r="AT17" s="164">
        <v>6.28</v>
      </c>
      <c r="AU17" s="165"/>
      <c r="AV17" s="528"/>
      <c r="AW17" s="312"/>
      <c r="AX17" s="166"/>
      <c r="AY17" s="297"/>
      <c r="AZ17" s="322"/>
      <c r="BA17" s="323"/>
      <c r="BB17" s="323"/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1.5</v>
      </c>
    </row>
    <row r="18" spans="1:69" s="42" customFormat="1" ht="24.95" customHeight="1" x14ac:dyDescent="0.25">
      <c r="A18" s="218" t="s">
        <v>52</v>
      </c>
      <c r="B18" s="219">
        <v>10</v>
      </c>
      <c r="C18" s="162">
        <v>10</v>
      </c>
      <c r="D18" s="162"/>
      <c r="E18" s="157"/>
      <c r="F18" s="157"/>
      <c r="G18" s="156"/>
      <c r="H18" s="156"/>
      <c r="I18" s="281"/>
      <c r="J18" s="281"/>
      <c r="K18" s="417" t="str">
        <f t="shared" si="0"/>
        <v/>
      </c>
      <c r="L18" s="281"/>
      <c r="M18" s="281"/>
      <c r="N18" s="417" t="str">
        <f t="shared" si="1"/>
        <v/>
      </c>
      <c r="O18" s="281"/>
      <c r="P18" s="281"/>
      <c r="Q18" s="417" t="str">
        <f t="shared" si="5"/>
        <v/>
      </c>
      <c r="R18" s="281"/>
      <c r="S18" s="281"/>
      <c r="T18" s="157"/>
      <c r="U18" s="157"/>
      <c r="V18" s="157"/>
      <c r="W18" s="157"/>
      <c r="X18" s="157"/>
      <c r="Y18" s="157"/>
      <c r="Z18" s="305" t="str">
        <f t="shared" si="2"/>
        <v/>
      </c>
      <c r="AA18" s="305" t="str">
        <f t="shared" si="3"/>
        <v/>
      </c>
      <c r="AB18" s="304" t="str">
        <f t="shared" si="4"/>
        <v/>
      </c>
      <c r="AC18" s="157"/>
      <c r="AD18" s="157"/>
      <c r="AE18" s="178" t="str">
        <f t="shared" si="6"/>
        <v/>
      </c>
      <c r="AF18" s="156"/>
      <c r="AG18" s="156"/>
      <c r="AH18" s="127"/>
      <c r="AI18" s="156"/>
      <c r="AJ18" s="156"/>
      <c r="AK18" s="289"/>
      <c r="AL18" s="309"/>
      <c r="AM18" s="626"/>
      <c r="AN18" s="232"/>
      <c r="AO18" s="162"/>
      <c r="AP18" s="312"/>
      <c r="AQ18" s="312"/>
      <c r="AR18" s="312" t="s">
        <v>213</v>
      </c>
      <c r="AS18" s="302"/>
      <c r="AT18" s="164">
        <v>6.28</v>
      </c>
      <c r="AU18" s="165"/>
      <c r="AV18" s="528"/>
      <c r="AW18" s="312"/>
      <c r="AX18" s="166"/>
      <c r="AY18" s="297"/>
      <c r="AZ18" s="322"/>
      <c r="BA18" s="323"/>
      <c r="BB18" s="323"/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/>
    </row>
    <row r="19" spans="1:69" s="42" customFormat="1" ht="24.95" customHeight="1" x14ac:dyDescent="0.25">
      <c r="A19" s="218" t="s">
        <v>53</v>
      </c>
      <c r="B19" s="219">
        <v>11</v>
      </c>
      <c r="C19" s="162">
        <v>12</v>
      </c>
      <c r="D19" s="162"/>
      <c r="E19" s="157"/>
      <c r="F19" s="157"/>
      <c r="G19" s="156"/>
      <c r="H19" s="156"/>
      <c r="I19" s="281"/>
      <c r="J19" s="281"/>
      <c r="K19" s="417" t="str">
        <f t="shared" si="0"/>
        <v/>
      </c>
      <c r="L19" s="281"/>
      <c r="M19" s="281"/>
      <c r="N19" s="417" t="str">
        <f t="shared" si="1"/>
        <v/>
      </c>
      <c r="O19" s="281"/>
      <c r="P19" s="281"/>
      <c r="Q19" s="417" t="str">
        <f t="shared" si="5"/>
        <v/>
      </c>
      <c r="R19" s="281"/>
      <c r="S19" s="281"/>
      <c r="T19" s="157"/>
      <c r="U19" s="157"/>
      <c r="V19" s="157"/>
      <c r="W19" s="157"/>
      <c r="X19" s="157"/>
      <c r="Y19" s="157"/>
      <c r="Z19" s="305" t="str">
        <f t="shared" si="2"/>
        <v/>
      </c>
      <c r="AA19" s="305" t="str">
        <f t="shared" si="3"/>
        <v/>
      </c>
      <c r="AB19" s="304" t="str">
        <f t="shared" si="4"/>
        <v/>
      </c>
      <c r="AC19" s="157"/>
      <c r="AD19" s="157"/>
      <c r="AE19" s="178" t="str">
        <f t="shared" si="6"/>
        <v/>
      </c>
      <c r="AF19" s="156"/>
      <c r="AG19" s="156"/>
      <c r="AH19" s="127"/>
      <c r="AI19" s="156"/>
      <c r="AJ19" s="156"/>
      <c r="AK19" s="289"/>
      <c r="AL19" s="309">
        <v>11.2</v>
      </c>
      <c r="AM19" s="626">
        <v>0.04</v>
      </c>
      <c r="AN19" s="232"/>
      <c r="AO19" s="162">
        <v>600</v>
      </c>
      <c r="AP19" s="312"/>
      <c r="AQ19" s="312"/>
      <c r="AR19" s="312" t="s">
        <v>213</v>
      </c>
      <c r="AS19" s="302"/>
      <c r="AT19" s="164">
        <v>6.09</v>
      </c>
      <c r="AU19" s="165"/>
      <c r="AV19" s="528"/>
      <c r="AW19" s="312"/>
      <c r="AX19" s="166"/>
      <c r="AY19" s="297"/>
      <c r="AZ19" s="322"/>
      <c r="BA19" s="323"/>
      <c r="BB19" s="323"/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1.4</v>
      </c>
    </row>
    <row r="20" spans="1:69" s="42" customFormat="1" ht="24.95" customHeight="1" x14ac:dyDescent="0.25">
      <c r="A20" s="218" t="s">
        <v>47</v>
      </c>
      <c r="B20" s="219">
        <v>12</v>
      </c>
      <c r="C20" s="162">
        <v>8</v>
      </c>
      <c r="D20" s="162"/>
      <c r="E20" s="157">
        <v>7.1</v>
      </c>
      <c r="F20" s="157">
        <v>7.4</v>
      </c>
      <c r="G20" s="156">
        <v>2560</v>
      </c>
      <c r="H20" s="156">
        <v>2090</v>
      </c>
      <c r="I20" s="281">
        <v>160</v>
      </c>
      <c r="J20" s="281">
        <v>4</v>
      </c>
      <c r="K20" s="417">
        <f t="shared" si="0"/>
        <v>97.5</v>
      </c>
      <c r="L20" s="281">
        <v>286</v>
      </c>
      <c r="M20" s="281">
        <v>5</v>
      </c>
      <c r="N20" s="417">
        <f t="shared" si="1"/>
        <v>98.251748251748253</v>
      </c>
      <c r="O20" s="281">
        <v>588</v>
      </c>
      <c r="P20" s="281">
        <v>14</v>
      </c>
      <c r="Q20" s="417">
        <f t="shared" si="5"/>
        <v>97.61904761904762</v>
      </c>
      <c r="R20" s="281"/>
      <c r="S20" s="281"/>
      <c r="T20" s="157"/>
      <c r="U20" s="157"/>
      <c r="V20" s="157"/>
      <c r="W20" s="157"/>
      <c r="X20" s="157"/>
      <c r="Y20" s="157"/>
      <c r="Z20" s="305" t="str">
        <f t="shared" si="2"/>
        <v/>
      </c>
      <c r="AA20" s="305" t="str">
        <f t="shared" si="3"/>
        <v/>
      </c>
      <c r="AB20" s="304" t="str">
        <f t="shared" si="4"/>
        <v/>
      </c>
      <c r="AC20" s="157"/>
      <c r="AD20" s="157"/>
      <c r="AE20" s="178" t="str">
        <f t="shared" si="6"/>
        <v/>
      </c>
      <c r="AF20" s="156"/>
      <c r="AG20" s="156"/>
      <c r="AH20" s="127" t="s">
        <v>214</v>
      </c>
      <c r="AI20" s="156" t="s">
        <v>217</v>
      </c>
      <c r="AJ20" s="156" t="s">
        <v>216</v>
      </c>
      <c r="AK20" s="289" t="s">
        <v>216</v>
      </c>
      <c r="AL20" s="309">
        <v>11.2</v>
      </c>
      <c r="AM20" s="626">
        <v>0.04</v>
      </c>
      <c r="AN20" s="232"/>
      <c r="AO20" s="162">
        <v>600</v>
      </c>
      <c r="AP20" s="312">
        <v>248</v>
      </c>
      <c r="AQ20" s="312">
        <v>2423</v>
      </c>
      <c r="AR20" s="312">
        <v>3665</v>
      </c>
      <c r="AS20" s="302">
        <v>89</v>
      </c>
      <c r="AT20" s="164">
        <v>8.16</v>
      </c>
      <c r="AU20" s="165"/>
      <c r="AV20" s="528">
        <v>7.0000000000000001E-3</v>
      </c>
      <c r="AW20" s="312"/>
      <c r="AX20" s="166"/>
      <c r="AY20" s="297"/>
      <c r="AZ20" s="322"/>
      <c r="BA20" s="323"/>
      <c r="BB20" s="323"/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1.4</v>
      </c>
    </row>
    <row r="21" spans="1:69" s="42" customFormat="1" ht="24.95" customHeight="1" x14ac:dyDescent="0.25">
      <c r="A21" s="218" t="s">
        <v>48</v>
      </c>
      <c r="B21" s="219">
        <v>13</v>
      </c>
      <c r="C21" s="162">
        <v>11</v>
      </c>
      <c r="D21" s="162"/>
      <c r="E21" s="157">
        <v>7.14</v>
      </c>
      <c r="F21" s="157">
        <v>7.3</v>
      </c>
      <c r="G21" s="156">
        <v>1555</v>
      </c>
      <c r="H21" s="156">
        <v>1365</v>
      </c>
      <c r="I21" s="281">
        <v>256</v>
      </c>
      <c r="J21" s="281">
        <v>10</v>
      </c>
      <c r="K21" s="417">
        <f t="shared" si="0"/>
        <v>96.09375</v>
      </c>
      <c r="L21" s="281">
        <v>117</v>
      </c>
      <c r="M21" s="281">
        <v>5.2799999999999994</v>
      </c>
      <c r="N21" s="417">
        <f t="shared" si="1"/>
        <v>95.487179487179489</v>
      </c>
      <c r="O21" s="281">
        <v>1016</v>
      </c>
      <c r="P21" s="281">
        <v>22</v>
      </c>
      <c r="Q21" s="417">
        <f t="shared" si="5"/>
        <v>97.834645669291348</v>
      </c>
      <c r="R21" s="281">
        <v>100.4</v>
      </c>
      <c r="S21" s="281">
        <v>1.2</v>
      </c>
      <c r="T21" s="157">
        <v>68.3</v>
      </c>
      <c r="U21" s="157">
        <v>0.2</v>
      </c>
      <c r="V21" s="157">
        <v>0.6</v>
      </c>
      <c r="W21" s="157">
        <v>0.1</v>
      </c>
      <c r="X21" s="157"/>
      <c r="Y21" s="157"/>
      <c r="Z21" s="305">
        <f t="shared" si="2"/>
        <v>101</v>
      </c>
      <c r="AA21" s="305">
        <f t="shared" si="3"/>
        <v>1.3</v>
      </c>
      <c r="AB21" s="304">
        <f t="shared" si="4"/>
        <v>98.712871287128706</v>
      </c>
      <c r="AC21" s="157">
        <v>9.1</v>
      </c>
      <c r="AD21" s="157">
        <v>7.9</v>
      </c>
      <c r="AE21" s="178">
        <f t="shared" si="6"/>
        <v>13.186813186813179</v>
      </c>
      <c r="AF21" s="156"/>
      <c r="AG21" s="156"/>
      <c r="AH21" s="127" t="s">
        <v>214</v>
      </c>
      <c r="AI21" s="156" t="s">
        <v>215</v>
      </c>
      <c r="AJ21" s="156" t="s">
        <v>216</v>
      </c>
      <c r="AK21" s="289" t="s">
        <v>216</v>
      </c>
      <c r="AL21" s="309">
        <v>11.8</v>
      </c>
      <c r="AM21" s="626">
        <v>0.04</v>
      </c>
      <c r="AN21" s="232"/>
      <c r="AO21" s="162">
        <v>600</v>
      </c>
      <c r="AP21" s="312"/>
      <c r="AQ21" s="312"/>
      <c r="AR21" s="312" t="s">
        <v>213</v>
      </c>
      <c r="AS21" s="302"/>
      <c r="AT21" s="164">
        <v>8.16</v>
      </c>
      <c r="AU21" s="165"/>
      <c r="AV21" s="528"/>
      <c r="AW21" s="312"/>
      <c r="AX21" s="166"/>
      <c r="AY21" s="297"/>
      <c r="AZ21" s="322"/>
      <c r="BA21" s="323"/>
      <c r="BB21" s="323"/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1.5</v>
      </c>
    </row>
    <row r="22" spans="1:69" s="42" customFormat="1" ht="24.95" customHeight="1" x14ac:dyDescent="0.25">
      <c r="A22" s="218" t="s">
        <v>49</v>
      </c>
      <c r="B22" s="219">
        <v>14</v>
      </c>
      <c r="C22" s="162">
        <v>10</v>
      </c>
      <c r="D22" s="162"/>
      <c r="E22" s="157"/>
      <c r="F22" s="157"/>
      <c r="G22" s="156"/>
      <c r="H22" s="156"/>
      <c r="I22" s="281"/>
      <c r="J22" s="281"/>
      <c r="K22" s="417" t="str">
        <f t="shared" si="0"/>
        <v/>
      </c>
      <c r="L22" s="281"/>
      <c r="M22" s="281"/>
      <c r="N22" s="417" t="str">
        <f t="shared" si="1"/>
        <v/>
      </c>
      <c r="O22" s="281"/>
      <c r="P22" s="281"/>
      <c r="Q22" s="417" t="str">
        <f t="shared" si="5"/>
        <v/>
      </c>
      <c r="R22" s="281"/>
      <c r="S22" s="281"/>
      <c r="T22" s="157"/>
      <c r="U22" s="157"/>
      <c r="V22" s="157"/>
      <c r="W22" s="157"/>
      <c r="X22" s="157"/>
      <c r="Y22" s="157"/>
      <c r="Z22" s="305" t="str">
        <f t="shared" si="2"/>
        <v/>
      </c>
      <c r="AA22" s="305" t="str">
        <f t="shared" si="3"/>
        <v/>
      </c>
      <c r="AB22" s="304" t="str">
        <f t="shared" si="4"/>
        <v/>
      </c>
      <c r="AC22" s="157"/>
      <c r="AD22" s="157"/>
      <c r="AE22" s="178" t="str">
        <f t="shared" si="6"/>
        <v/>
      </c>
      <c r="AF22" s="156"/>
      <c r="AG22" s="156"/>
      <c r="AH22" s="127"/>
      <c r="AI22" s="156"/>
      <c r="AJ22" s="156"/>
      <c r="AK22" s="289"/>
      <c r="AL22" s="309">
        <v>11.5</v>
      </c>
      <c r="AM22" s="626">
        <v>0.05</v>
      </c>
      <c r="AN22" s="232"/>
      <c r="AO22" s="162">
        <v>600</v>
      </c>
      <c r="AP22" s="312"/>
      <c r="AQ22" s="312"/>
      <c r="AR22" s="312" t="s">
        <v>213</v>
      </c>
      <c r="AS22" s="302"/>
      <c r="AT22" s="164">
        <v>8.16</v>
      </c>
      <c r="AU22" s="165"/>
      <c r="AV22" s="528"/>
      <c r="AW22" s="312"/>
      <c r="AX22" s="166"/>
      <c r="AY22" s="297"/>
      <c r="AZ22" s="322"/>
      <c r="BA22" s="323"/>
      <c r="BB22" s="323"/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1.5</v>
      </c>
    </row>
    <row r="23" spans="1:69" s="42" customFormat="1" ht="24.95" customHeight="1" x14ac:dyDescent="0.25">
      <c r="A23" s="218" t="s">
        <v>50</v>
      </c>
      <c r="B23" s="219">
        <v>15</v>
      </c>
      <c r="C23" s="162">
        <v>10</v>
      </c>
      <c r="D23" s="162"/>
      <c r="E23" s="157">
        <v>7.16</v>
      </c>
      <c r="F23" s="157">
        <v>7.43</v>
      </c>
      <c r="G23" s="156">
        <v>1581</v>
      </c>
      <c r="H23" s="156">
        <v>1409</v>
      </c>
      <c r="I23" s="281">
        <v>244</v>
      </c>
      <c r="J23" s="281">
        <v>10</v>
      </c>
      <c r="K23" s="417">
        <f t="shared" si="0"/>
        <v>95.901639344262293</v>
      </c>
      <c r="L23" s="281">
        <v>438.35</v>
      </c>
      <c r="M23" s="281">
        <v>6.0000000000000053</v>
      </c>
      <c r="N23" s="417">
        <f t="shared" si="1"/>
        <v>98.631230751682438</v>
      </c>
      <c r="O23" s="281">
        <v>797</v>
      </c>
      <c r="P23" s="281">
        <v>25.000000000000021</v>
      </c>
      <c r="Q23" s="417">
        <f t="shared" si="5"/>
        <v>96.863237139272272</v>
      </c>
      <c r="R23" s="281"/>
      <c r="S23" s="281"/>
      <c r="T23" s="157"/>
      <c r="U23" s="157"/>
      <c r="V23" s="157"/>
      <c r="W23" s="157"/>
      <c r="X23" s="157"/>
      <c r="Y23" s="157"/>
      <c r="Z23" s="305" t="str">
        <f t="shared" si="2"/>
        <v/>
      </c>
      <c r="AA23" s="305" t="str">
        <f t="shared" si="3"/>
        <v/>
      </c>
      <c r="AB23" s="304" t="str">
        <f t="shared" si="4"/>
        <v/>
      </c>
      <c r="AC23" s="157"/>
      <c r="AD23" s="157"/>
      <c r="AE23" s="178" t="str">
        <f t="shared" si="6"/>
        <v/>
      </c>
      <c r="AF23" s="156"/>
      <c r="AG23" s="156"/>
      <c r="AH23" s="127" t="s">
        <v>214</v>
      </c>
      <c r="AI23" s="156" t="s">
        <v>215</v>
      </c>
      <c r="AJ23" s="156" t="s">
        <v>216</v>
      </c>
      <c r="AK23" s="289" t="s">
        <v>216</v>
      </c>
      <c r="AL23" s="309">
        <v>11.3</v>
      </c>
      <c r="AM23" s="626">
        <v>0.05</v>
      </c>
      <c r="AN23" s="232"/>
      <c r="AO23" s="162">
        <v>600</v>
      </c>
      <c r="AP23" s="312">
        <v>251</v>
      </c>
      <c r="AQ23" s="312">
        <v>2387</v>
      </c>
      <c r="AR23" s="312">
        <v>3540</v>
      </c>
      <c r="AS23" s="302">
        <v>89</v>
      </c>
      <c r="AT23" s="164">
        <v>6.74</v>
      </c>
      <c r="AU23" s="165"/>
      <c r="AV23" s="528">
        <v>8.9999999999999993E-3</v>
      </c>
      <c r="AW23" s="312"/>
      <c r="AX23" s="166"/>
      <c r="AY23" s="297"/>
      <c r="AZ23" s="322"/>
      <c r="BA23" s="323"/>
      <c r="BB23" s="323"/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1.5</v>
      </c>
    </row>
    <row r="24" spans="1:69" s="42" customFormat="1" ht="24.95" customHeight="1" x14ac:dyDescent="0.25">
      <c r="A24" s="218" t="s">
        <v>51</v>
      </c>
      <c r="B24" s="219">
        <v>16</v>
      </c>
      <c r="C24" s="162">
        <v>12</v>
      </c>
      <c r="D24" s="162"/>
      <c r="E24" s="157"/>
      <c r="F24" s="157"/>
      <c r="G24" s="156"/>
      <c r="H24" s="156"/>
      <c r="I24" s="281"/>
      <c r="J24" s="281"/>
      <c r="K24" s="417" t="str">
        <f t="shared" si="0"/>
        <v/>
      </c>
      <c r="L24" s="281"/>
      <c r="M24" s="281"/>
      <c r="N24" s="417" t="str">
        <f t="shared" si="1"/>
        <v/>
      </c>
      <c r="O24" s="281"/>
      <c r="P24" s="281"/>
      <c r="Q24" s="417" t="str">
        <f t="shared" si="5"/>
        <v/>
      </c>
      <c r="R24" s="281"/>
      <c r="S24" s="281"/>
      <c r="T24" s="157"/>
      <c r="U24" s="157"/>
      <c r="V24" s="157"/>
      <c r="W24" s="157"/>
      <c r="X24" s="157"/>
      <c r="Y24" s="157"/>
      <c r="Z24" s="305" t="str">
        <f t="shared" si="2"/>
        <v/>
      </c>
      <c r="AA24" s="305" t="str">
        <f t="shared" si="3"/>
        <v/>
      </c>
      <c r="AB24" s="304" t="str">
        <f t="shared" si="4"/>
        <v/>
      </c>
      <c r="AC24" s="157"/>
      <c r="AD24" s="157"/>
      <c r="AE24" s="178" t="str">
        <f t="shared" si="6"/>
        <v/>
      </c>
      <c r="AF24" s="156"/>
      <c r="AG24" s="156"/>
      <c r="AH24" s="127"/>
      <c r="AI24" s="156"/>
      <c r="AJ24" s="156"/>
      <c r="AK24" s="289"/>
      <c r="AL24" s="309">
        <v>11.1</v>
      </c>
      <c r="AM24" s="626">
        <v>0.05</v>
      </c>
      <c r="AN24" s="232"/>
      <c r="AO24" s="162">
        <v>610</v>
      </c>
      <c r="AP24" s="312"/>
      <c r="AQ24" s="312"/>
      <c r="AR24" s="312" t="s">
        <v>213</v>
      </c>
      <c r="AS24" s="302"/>
      <c r="AT24" s="164">
        <v>5.63</v>
      </c>
      <c r="AU24" s="165"/>
      <c r="AV24" s="528"/>
      <c r="AW24" s="312">
        <v>30</v>
      </c>
      <c r="AX24" s="166"/>
      <c r="AY24" s="297"/>
      <c r="AZ24" s="322"/>
      <c r="BA24" s="323"/>
      <c r="BB24" s="32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1.4</v>
      </c>
    </row>
    <row r="25" spans="1:69" s="42" customFormat="1" ht="24.95" customHeight="1" x14ac:dyDescent="0.25">
      <c r="A25" s="218" t="s">
        <v>52</v>
      </c>
      <c r="B25" s="219">
        <v>17</v>
      </c>
      <c r="C25" s="162">
        <v>14</v>
      </c>
      <c r="D25" s="162"/>
      <c r="E25" s="157"/>
      <c r="F25" s="157"/>
      <c r="G25" s="156"/>
      <c r="H25" s="156"/>
      <c r="I25" s="281"/>
      <c r="J25" s="281"/>
      <c r="K25" s="417" t="str">
        <f t="shared" si="0"/>
        <v/>
      </c>
      <c r="L25" s="281"/>
      <c r="M25" s="281"/>
      <c r="N25" s="417" t="str">
        <f t="shared" si="1"/>
        <v/>
      </c>
      <c r="O25" s="281"/>
      <c r="P25" s="281"/>
      <c r="Q25" s="417" t="str">
        <f t="shared" si="5"/>
        <v/>
      </c>
      <c r="R25" s="281"/>
      <c r="S25" s="281"/>
      <c r="T25" s="157"/>
      <c r="U25" s="157"/>
      <c r="V25" s="157"/>
      <c r="W25" s="157"/>
      <c r="X25" s="157"/>
      <c r="Y25" s="157"/>
      <c r="Z25" s="305" t="str">
        <f t="shared" si="2"/>
        <v/>
      </c>
      <c r="AA25" s="305" t="str">
        <f t="shared" si="3"/>
        <v/>
      </c>
      <c r="AB25" s="304" t="str">
        <f t="shared" si="4"/>
        <v/>
      </c>
      <c r="AC25" s="157"/>
      <c r="AD25" s="157"/>
      <c r="AE25" s="178" t="str">
        <f t="shared" si="6"/>
        <v/>
      </c>
      <c r="AF25" s="156"/>
      <c r="AG25" s="156"/>
      <c r="AH25" s="127"/>
      <c r="AI25" s="156"/>
      <c r="AJ25" s="156"/>
      <c r="AK25" s="289"/>
      <c r="AL25" s="309"/>
      <c r="AM25" s="626"/>
      <c r="AN25" s="232"/>
      <c r="AO25" s="162"/>
      <c r="AP25" s="312"/>
      <c r="AQ25" s="312"/>
      <c r="AR25" s="312" t="s">
        <v>213</v>
      </c>
      <c r="AS25" s="302"/>
      <c r="AT25" s="164">
        <v>5.63</v>
      </c>
      <c r="AU25" s="165"/>
      <c r="AV25" s="528"/>
      <c r="AW25" s="312"/>
      <c r="AX25" s="166"/>
      <c r="AY25" s="297"/>
      <c r="AZ25" s="322"/>
      <c r="BA25" s="323"/>
      <c r="BB25" s="323"/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/>
    </row>
    <row r="26" spans="1:69" s="42" customFormat="1" ht="24.95" customHeight="1" x14ac:dyDescent="0.25">
      <c r="A26" s="218" t="s">
        <v>53</v>
      </c>
      <c r="B26" s="219">
        <v>18</v>
      </c>
      <c r="C26" s="162">
        <v>11</v>
      </c>
      <c r="D26" s="162"/>
      <c r="E26" s="157"/>
      <c r="F26" s="157"/>
      <c r="G26" s="156"/>
      <c r="H26" s="156"/>
      <c r="I26" s="281"/>
      <c r="J26" s="281"/>
      <c r="K26" s="417" t="str">
        <f t="shared" si="0"/>
        <v/>
      </c>
      <c r="L26" s="281"/>
      <c r="M26" s="281"/>
      <c r="N26" s="417" t="str">
        <f t="shared" si="1"/>
        <v/>
      </c>
      <c r="O26" s="281"/>
      <c r="P26" s="281"/>
      <c r="Q26" s="417" t="str">
        <f t="shared" si="5"/>
        <v/>
      </c>
      <c r="R26" s="281"/>
      <c r="S26" s="281"/>
      <c r="T26" s="157"/>
      <c r="U26" s="157"/>
      <c r="V26" s="157"/>
      <c r="W26" s="157"/>
      <c r="X26" s="157"/>
      <c r="Y26" s="157"/>
      <c r="Z26" s="305" t="str">
        <f t="shared" si="2"/>
        <v/>
      </c>
      <c r="AA26" s="305" t="str">
        <f t="shared" si="3"/>
        <v/>
      </c>
      <c r="AB26" s="304" t="str">
        <f t="shared" si="4"/>
        <v/>
      </c>
      <c r="AC26" s="157"/>
      <c r="AD26" s="157"/>
      <c r="AE26" s="178" t="str">
        <f t="shared" si="6"/>
        <v/>
      </c>
      <c r="AF26" s="156"/>
      <c r="AG26" s="156"/>
      <c r="AH26" s="127"/>
      <c r="AI26" s="156"/>
      <c r="AJ26" s="156"/>
      <c r="AK26" s="289"/>
      <c r="AL26" s="309">
        <v>9.9</v>
      </c>
      <c r="AM26" s="626">
        <v>0.11</v>
      </c>
      <c r="AN26" s="232"/>
      <c r="AO26" s="162">
        <v>610</v>
      </c>
      <c r="AP26" s="312"/>
      <c r="AQ26" s="312"/>
      <c r="AR26" s="312" t="s">
        <v>213</v>
      </c>
      <c r="AS26" s="302"/>
      <c r="AT26" s="164">
        <v>11.22</v>
      </c>
      <c r="AU26" s="165"/>
      <c r="AV26" s="528"/>
      <c r="AW26" s="312"/>
      <c r="AX26" s="166"/>
      <c r="AY26" s="297"/>
      <c r="AZ26" s="322"/>
      <c r="BA26" s="323"/>
      <c r="BB26" s="323"/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1.4</v>
      </c>
    </row>
    <row r="27" spans="1:69" s="42" customFormat="1" ht="24.95" customHeight="1" x14ac:dyDescent="0.25">
      <c r="A27" s="218" t="s">
        <v>47</v>
      </c>
      <c r="B27" s="219">
        <v>19</v>
      </c>
      <c r="C27" s="162">
        <v>10</v>
      </c>
      <c r="D27" s="162"/>
      <c r="E27" s="157">
        <v>7.21</v>
      </c>
      <c r="F27" s="157">
        <v>7.36</v>
      </c>
      <c r="G27" s="156">
        <v>1574</v>
      </c>
      <c r="H27" s="156">
        <v>1467</v>
      </c>
      <c r="I27" s="281">
        <v>220</v>
      </c>
      <c r="J27" s="281">
        <v>2</v>
      </c>
      <c r="K27" s="417">
        <f t="shared" si="0"/>
        <v>99.090909090909093</v>
      </c>
      <c r="L27" s="281">
        <v>345.40000000000003</v>
      </c>
      <c r="M27" s="281">
        <v>3.12</v>
      </c>
      <c r="N27" s="417">
        <f t="shared" si="1"/>
        <v>99.096699478865077</v>
      </c>
      <c r="O27" s="281">
        <v>628</v>
      </c>
      <c r="P27" s="281">
        <v>13</v>
      </c>
      <c r="Q27" s="417">
        <f t="shared" si="5"/>
        <v>97.929936305732483</v>
      </c>
      <c r="R27" s="281">
        <v>92.6</v>
      </c>
      <c r="S27" s="281">
        <v>-0.6</v>
      </c>
      <c r="T27" s="157">
        <v>60.1</v>
      </c>
      <c r="U27" s="157">
        <v>0</v>
      </c>
      <c r="V27" s="157">
        <v>0.4</v>
      </c>
      <c r="W27" s="157">
        <v>0.6</v>
      </c>
      <c r="X27" s="157"/>
      <c r="Y27" s="157"/>
      <c r="Z27" s="305">
        <f t="shared" si="2"/>
        <v>93</v>
      </c>
      <c r="AA27" s="305">
        <f t="shared" si="3"/>
        <v>0</v>
      </c>
      <c r="AB27" s="304">
        <f t="shared" si="4"/>
        <v>100</v>
      </c>
      <c r="AC27" s="157">
        <v>8.6999999999999993</v>
      </c>
      <c r="AD27" s="157">
        <v>7.7</v>
      </c>
      <c r="AE27" s="178">
        <f t="shared" si="6"/>
        <v>11.494252873563209</v>
      </c>
      <c r="AF27" s="156"/>
      <c r="AG27" s="156"/>
      <c r="AH27" s="127" t="s">
        <v>214</v>
      </c>
      <c r="AI27" s="156" t="s">
        <v>215</v>
      </c>
      <c r="AJ27" s="156" t="s">
        <v>216</v>
      </c>
      <c r="AK27" s="289" t="s">
        <v>216</v>
      </c>
      <c r="AL27" s="309">
        <v>9.6999999999999993</v>
      </c>
      <c r="AM27" s="626">
        <v>0.18</v>
      </c>
      <c r="AN27" s="232"/>
      <c r="AO27" s="162">
        <v>620</v>
      </c>
      <c r="AP27" s="312">
        <v>276</v>
      </c>
      <c r="AQ27" s="312">
        <v>2247</v>
      </c>
      <c r="AR27" s="312">
        <v>4065</v>
      </c>
      <c r="AS27" s="302">
        <v>88</v>
      </c>
      <c r="AT27" s="164">
        <v>11.22</v>
      </c>
      <c r="AU27" s="165"/>
      <c r="AV27" s="528">
        <v>8.0000000000000002E-3</v>
      </c>
      <c r="AW27" s="312"/>
      <c r="AX27" s="166"/>
      <c r="AY27" s="297"/>
      <c r="AZ27" s="322"/>
      <c r="BA27" s="323"/>
      <c r="BB27" s="323"/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1.5</v>
      </c>
    </row>
    <row r="28" spans="1:69" s="42" customFormat="1" ht="24.95" customHeight="1" x14ac:dyDescent="0.25">
      <c r="A28" s="218" t="s">
        <v>48</v>
      </c>
      <c r="B28" s="219">
        <v>20</v>
      </c>
      <c r="C28" s="162">
        <v>8</v>
      </c>
      <c r="D28" s="162"/>
      <c r="E28" s="157"/>
      <c r="F28" s="157"/>
      <c r="G28" s="156"/>
      <c r="H28" s="156"/>
      <c r="I28" s="281"/>
      <c r="J28" s="281"/>
      <c r="K28" s="417" t="str">
        <f t="shared" si="0"/>
        <v/>
      </c>
      <c r="L28" s="281"/>
      <c r="M28" s="281"/>
      <c r="N28" s="417" t="str">
        <f t="shared" si="1"/>
        <v/>
      </c>
      <c r="O28" s="281"/>
      <c r="P28" s="281"/>
      <c r="Q28" s="417" t="str">
        <f t="shared" si="5"/>
        <v/>
      </c>
      <c r="R28" s="281"/>
      <c r="S28" s="281"/>
      <c r="T28" s="157"/>
      <c r="U28" s="157"/>
      <c r="V28" s="157"/>
      <c r="W28" s="157"/>
      <c r="X28" s="157"/>
      <c r="Y28" s="157"/>
      <c r="Z28" s="305" t="str">
        <f t="shared" ref="Z28:AA39" si="7">IF(AND(R28&lt;&gt;"",V28&lt;&gt;""),R28+V28,"")</f>
        <v/>
      </c>
      <c r="AA28" s="305" t="str">
        <f t="shared" si="7"/>
        <v/>
      </c>
      <c r="AB28" s="304" t="str">
        <f t="shared" ref="AB28:AB39" si="8">IF(AND(Z28&lt;&gt;"",AA28&lt;&gt;""),(Z28-AA28)/Z28*100,"")</f>
        <v/>
      </c>
      <c r="AC28" s="157"/>
      <c r="AD28" s="157"/>
      <c r="AE28" s="178" t="str">
        <f t="shared" si="6"/>
        <v/>
      </c>
      <c r="AF28" s="156"/>
      <c r="AG28" s="156"/>
      <c r="AH28" s="127"/>
      <c r="AI28" s="156"/>
      <c r="AJ28" s="156"/>
      <c r="AK28" s="289"/>
      <c r="AL28" s="309">
        <v>9.6</v>
      </c>
      <c r="AM28" s="626">
        <v>0.22</v>
      </c>
      <c r="AN28" s="232"/>
      <c r="AO28" s="162">
        <v>630</v>
      </c>
      <c r="AP28" s="312"/>
      <c r="AQ28" s="312"/>
      <c r="AR28" s="312" t="s">
        <v>213</v>
      </c>
      <c r="AS28" s="302"/>
      <c r="AT28" s="164">
        <v>8.6999999999999993</v>
      </c>
      <c r="AU28" s="165"/>
      <c r="AV28" s="528"/>
      <c r="AW28" s="312"/>
      <c r="AX28" s="166"/>
      <c r="AY28" s="297"/>
      <c r="AZ28" s="322"/>
      <c r="BA28" s="323"/>
      <c r="BB28" s="323"/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1.5</v>
      </c>
    </row>
    <row r="29" spans="1:69" s="42" customFormat="1" ht="24.95" customHeight="1" x14ac:dyDescent="0.25">
      <c r="A29" s="218" t="s">
        <v>49</v>
      </c>
      <c r="B29" s="219">
        <v>21</v>
      </c>
      <c r="C29" s="162">
        <v>12</v>
      </c>
      <c r="D29" s="162"/>
      <c r="E29" s="157"/>
      <c r="F29" s="157"/>
      <c r="G29" s="156"/>
      <c r="H29" s="156"/>
      <c r="I29" s="281"/>
      <c r="J29" s="281"/>
      <c r="K29" s="417" t="str">
        <f t="shared" si="0"/>
        <v/>
      </c>
      <c r="L29" s="281"/>
      <c r="M29" s="281"/>
      <c r="N29" s="417" t="str">
        <f t="shared" si="1"/>
        <v/>
      </c>
      <c r="O29" s="281"/>
      <c r="P29" s="281"/>
      <c r="Q29" s="417" t="str">
        <f t="shared" si="5"/>
        <v/>
      </c>
      <c r="R29" s="281"/>
      <c r="S29" s="281"/>
      <c r="T29" s="157"/>
      <c r="U29" s="157"/>
      <c r="V29" s="157"/>
      <c r="W29" s="157"/>
      <c r="X29" s="157"/>
      <c r="Y29" s="157"/>
      <c r="Z29" s="305" t="str">
        <f t="shared" si="7"/>
        <v/>
      </c>
      <c r="AA29" s="305" t="str">
        <f t="shared" si="7"/>
        <v/>
      </c>
      <c r="AB29" s="304" t="str">
        <f t="shared" si="8"/>
        <v/>
      </c>
      <c r="AC29" s="157"/>
      <c r="AD29" s="157"/>
      <c r="AE29" s="178" t="str">
        <f t="shared" si="6"/>
        <v/>
      </c>
      <c r="AF29" s="156"/>
      <c r="AG29" s="156"/>
      <c r="AH29" s="127"/>
      <c r="AI29" s="156"/>
      <c r="AJ29" s="156"/>
      <c r="AK29" s="289"/>
      <c r="AL29" s="309">
        <v>9.5</v>
      </c>
      <c r="AM29" s="626">
        <v>0.34</v>
      </c>
      <c r="AN29" s="232"/>
      <c r="AO29" s="162">
        <v>640</v>
      </c>
      <c r="AP29" s="312"/>
      <c r="AQ29" s="312"/>
      <c r="AR29" s="312" t="s">
        <v>213</v>
      </c>
      <c r="AS29" s="302"/>
      <c r="AT29" s="164">
        <v>11.22</v>
      </c>
      <c r="AU29" s="165"/>
      <c r="AV29" s="528"/>
      <c r="AW29" s="312"/>
      <c r="AX29" s="166"/>
      <c r="AY29" s="297"/>
      <c r="AZ29" s="322"/>
      <c r="BA29" s="323"/>
      <c r="BB29" s="323"/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1.6</v>
      </c>
    </row>
    <row r="30" spans="1:69" s="42" customFormat="1" ht="24.95" customHeight="1" x14ac:dyDescent="0.25">
      <c r="A30" s="218" t="s">
        <v>50</v>
      </c>
      <c r="B30" s="219">
        <v>22</v>
      </c>
      <c r="C30" s="162">
        <v>9</v>
      </c>
      <c r="D30" s="162"/>
      <c r="E30" s="157">
        <v>7.09</v>
      </c>
      <c r="F30" s="157">
        <v>7.29</v>
      </c>
      <c r="G30" s="156">
        <v>1552</v>
      </c>
      <c r="H30" s="156">
        <v>1455</v>
      </c>
      <c r="I30" s="281">
        <v>198</v>
      </c>
      <c r="J30" s="281">
        <v>5</v>
      </c>
      <c r="K30" s="417">
        <f t="shared" si="0"/>
        <v>97.474747474747474</v>
      </c>
      <c r="L30" s="281">
        <v>531.30000000000007</v>
      </c>
      <c r="M30" s="281">
        <v>3.84</v>
      </c>
      <c r="N30" s="417">
        <f t="shared" si="1"/>
        <v>99.277244494635795</v>
      </c>
      <c r="O30" s="281">
        <v>966</v>
      </c>
      <c r="P30" s="281">
        <v>16</v>
      </c>
      <c r="Q30" s="417">
        <f t="shared" si="5"/>
        <v>98.343685300207042</v>
      </c>
      <c r="R30" s="281"/>
      <c r="S30" s="281"/>
      <c r="T30" s="157"/>
      <c r="U30" s="157"/>
      <c r="V30" s="157"/>
      <c r="W30" s="157"/>
      <c r="X30" s="157"/>
      <c r="Y30" s="157"/>
      <c r="Z30" s="305" t="str">
        <f t="shared" si="7"/>
        <v/>
      </c>
      <c r="AA30" s="305" t="str">
        <f t="shared" si="7"/>
        <v/>
      </c>
      <c r="AB30" s="304" t="str">
        <f t="shared" si="8"/>
        <v/>
      </c>
      <c r="AC30" s="157"/>
      <c r="AD30" s="157"/>
      <c r="AE30" s="178" t="str">
        <f t="shared" si="6"/>
        <v/>
      </c>
      <c r="AF30" s="156"/>
      <c r="AG30" s="156"/>
      <c r="AH30" s="127" t="s">
        <v>214</v>
      </c>
      <c r="AI30" s="156" t="s">
        <v>215</v>
      </c>
      <c r="AJ30" s="156" t="s">
        <v>216</v>
      </c>
      <c r="AK30" s="289" t="s">
        <v>216</v>
      </c>
      <c r="AL30" s="309">
        <v>9.4</v>
      </c>
      <c r="AM30" s="626">
        <v>0.39</v>
      </c>
      <c r="AN30" s="232"/>
      <c r="AO30" s="162">
        <v>650</v>
      </c>
      <c r="AP30" s="312">
        <v>278</v>
      </c>
      <c r="AQ30" s="312">
        <v>2337</v>
      </c>
      <c r="AR30" s="312">
        <v>3990</v>
      </c>
      <c r="AS30" s="302">
        <v>89</v>
      </c>
      <c r="AT30" s="164">
        <v>12.02</v>
      </c>
      <c r="AU30" s="165"/>
      <c r="AV30" s="528">
        <v>7.0000000000000001E-3</v>
      </c>
      <c r="AW30" s="312"/>
      <c r="AX30" s="166"/>
      <c r="AY30" s="297"/>
      <c r="AZ30" s="322"/>
      <c r="BA30" s="323"/>
      <c r="BB30" s="323"/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1.6</v>
      </c>
    </row>
    <row r="31" spans="1:69" s="42" customFormat="1" ht="24.95" customHeight="1" x14ac:dyDescent="0.25">
      <c r="A31" s="218" t="s">
        <v>51</v>
      </c>
      <c r="B31" s="219">
        <v>23</v>
      </c>
      <c r="C31" s="162">
        <v>10</v>
      </c>
      <c r="D31" s="162"/>
      <c r="E31" s="157"/>
      <c r="F31" s="157"/>
      <c r="G31" s="156"/>
      <c r="H31" s="156"/>
      <c r="I31" s="281"/>
      <c r="J31" s="281"/>
      <c r="K31" s="417" t="str">
        <f t="shared" si="0"/>
        <v/>
      </c>
      <c r="L31" s="281"/>
      <c r="M31" s="281"/>
      <c r="N31" s="417" t="str">
        <f t="shared" si="1"/>
        <v/>
      </c>
      <c r="O31" s="281"/>
      <c r="P31" s="281"/>
      <c r="Q31" s="417" t="str">
        <f t="shared" si="5"/>
        <v/>
      </c>
      <c r="R31" s="281"/>
      <c r="S31" s="281"/>
      <c r="T31" s="157"/>
      <c r="U31" s="157"/>
      <c r="V31" s="157"/>
      <c r="W31" s="157"/>
      <c r="X31" s="157"/>
      <c r="Y31" s="157"/>
      <c r="Z31" s="305" t="str">
        <f t="shared" si="7"/>
        <v/>
      </c>
      <c r="AA31" s="305" t="str">
        <f t="shared" si="7"/>
        <v/>
      </c>
      <c r="AB31" s="304" t="str">
        <f t="shared" si="8"/>
        <v/>
      </c>
      <c r="AC31" s="157"/>
      <c r="AD31" s="157"/>
      <c r="AE31" s="178" t="str">
        <f t="shared" si="6"/>
        <v/>
      </c>
      <c r="AF31" s="156"/>
      <c r="AG31" s="156"/>
      <c r="AH31" s="127"/>
      <c r="AI31" s="156"/>
      <c r="AJ31" s="156"/>
      <c r="AK31" s="289"/>
      <c r="AL31" s="309">
        <v>9.5</v>
      </c>
      <c r="AM31" s="626">
        <v>0.68</v>
      </c>
      <c r="AN31" s="232"/>
      <c r="AO31" s="162">
        <v>680</v>
      </c>
      <c r="AP31" s="312"/>
      <c r="AQ31" s="312"/>
      <c r="AR31" s="312" t="s">
        <v>213</v>
      </c>
      <c r="AS31" s="302"/>
      <c r="AT31" s="164">
        <v>9.0299999999999994</v>
      </c>
      <c r="AU31" s="165"/>
      <c r="AV31" s="528"/>
      <c r="AW31" s="312"/>
      <c r="AX31" s="166"/>
      <c r="AY31" s="297"/>
      <c r="AZ31" s="322"/>
      <c r="BA31" s="323"/>
      <c r="BB31" s="323"/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1.7</v>
      </c>
    </row>
    <row r="32" spans="1:69" s="42" customFormat="1" ht="24.95" customHeight="1" x14ac:dyDescent="0.25">
      <c r="A32" s="218" t="s">
        <v>52</v>
      </c>
      <c r="B32" s="219">
        <v>24</v>
      </c>
      <c r="C32" s="162">
        <v>13</v>
      </c>
      <c r="D32" s="162"/>
      <c r="E32" s="157"/>
      <c r="F32" s="157"/>
      <c r="G32" s="156"/>
      <c r="H32" s="156"/>
      <c r="I32" s="281"/>
      <c r="J32" s="281"/>
      <c r="K32" s="417" t="str">
        <f t="shared" si="0"/>
        <v/>
      </c>
      <c r="L32" s="281"/>
      <c r="M32" s="281"/>
      <c r="N32" s="417" t="str">
        <f t="shared" si="1"/>
        <v/>
      </c>
      <c r="O32" s="281"/>
      <c r="P32" s="281"/>
      <c r="Q32" s="417" t="str">
        <f t="shared" si="5"/>
        <v/>
      </c>
      <c r="R32" s="281"/>
      <c r="S32" s="281"/>
      <c r="T32" s="157"/>
      <c r="U32" s="157"/>
      <c r="V32" s="157"/>
      <c r="W32" s="157"/>
      <c r="X32" s="157"/>
      <c r="Y32" s="157"/>
      <c r="Z32" s="305" t="str">
        <f t="shared" si="7"/>
        <v/>
      </c>
      <c r="AA32" s="305" t="str">
        <f t="shared" si="7"/>
        <v/>
      </c>
      <c r="AB32" s="304" t="str">
        <f t="shared" si="8"/>
        <v/>
      </c>
      <c r="AC32" s="157"/>
      <c r="AD32" s="157"/>
      <c r="AE32" s="178" t="str">
        <f t="shared" si="6"/>
        <v/>
      </c>
      <c r="AF32" s="156"/>
      <c r="AG32" s="156"/>
      <c r="AH32" s="127"/>
      <c r="AI32" s="156"/>
      <c r="AJ32" s="156"/>
      <c r="AK32" s="289"/>
      <c r="AL32" s="309"/>
      <c r="AM32" s="626"/>
      <c r="AN32" s="232"/>
      <c r="AO32" s="162"/>
      <c r="AP32" s="312"/>
      <c r="AQ32" s="312"/>
      <c r="AR32" s="312" t="s">
        <v>213</v>
      </c>
      <c r="AS32" s="302"/>
      <c r="AT32" s="164">
        <v>9.0299999999999994</v>
      </c>
      <c r="AU32" s="165"/>
      <c r="AV32" s="528"/>
      <c r="AW32" s="312"/>
      <c r="AX32" s="166"/>
      <c r="AY32" s="297"/>
      <c r="AZ32" s="322"/>
      <c r="BA32" s="323"/>
      <c r="BB32" s="323"/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/>
    </row>
    <row r="33" spans="1:69" s="42" customFormat="1" ht="24.95" customHeight="1" x14ac:dyDescent="0.25">
      <c r="A33" s="218" t="s">
        <v>53</v>
      </c>
      <c r="B33" s="219">
        <v>25</v>
      </c>
      <c r="C33" s="162">
        <v>12</v>
      </c>
      <c r="D33" s="162"/>
      <c r="E33" s="157"/>
      <c r="F33" s="157"/>
      <c r="G33" s="156"/>
      <c r="H33" s="156"/>
      <c r="I33" s="281"/>
      <c r="J33" s="281"/>
      <c r="K33" s="417" t="str">
        <f t="shared" si="0"/>
        <v/>
      </c>
      <c r="L33" s="281"/>
      <c r="M33" s="281"/>
      <c r="N33" s="417" t="str">
        <f t="shared" si="1"/>
        <v/>
      </c>
      <c r="O33" s="281"/>
      <c r="P33" s="281"/>
      <c r="Q33" s="417" t="str">
        <f t="shared" si="5"/>
        <v/>
      </c>
      <c r="R33" s="281"/>
      <c r="S33" s="281"/>
      <c r="T33" s="157"/>
      <c r="U33" s="157"/>
      <c r="V33" s="157"/>
      <c r="W33" s="157"/>
      <c r="X33" s="157"/>
      <c r="Y33" s="157"/>
      <c r="Z33" s="305" t="str">
        <f t="shared" si="7"/>
        <v/>
      </c>
      <c r="AA33" s="305" t="str">
        <f t="shared" si="7"/>
        <v/>
      </c>
      <c r="AB33" s="304" t="str">
        <f t="shared" si="8"/>
        <v/>
      </c>
      <c r="AC33" s="157"/>
      <c r="AD33" s="157"/>
      <c r="AE33" s="178" t="str">
        <f t="shared" si="6"/>
        <v/>
      </c>
      <c r="AF33" s="156"/>
      <c r="AG33" s="156"/>
      <c r="AH33" s="127"/>
      <c r="AI33" s="156"/>
      <c r="AJ33" s="156"/>
      <c r="AK33" s="289"/>
      <c r="AL33" s="309">
        <v>9.6</v>
      </c>
      <c r="AM33" s="626">
        <v>0.04</v>
      </c>
      <c r="AN33" s="232"/>
      <c r="AO33" s="162">
        <v>650</v>
      </c>
      <c r="AP33" s="312"/>
      <c r="AQ33" s="312"/>
      <c r="AR33" s="312" t="s">
        <v>213</v>
      </c>
      <c r="AS33" s="302"/>
      <c r="AT33" s="164">
        <v>5.32</v>
      </c>
      <c r="AU33" s="165"/>
      <c r="AV33" s="528"/>
      <c r="AW33" s="312"/>
      <c r="AX33" s="166"/>
      <c r="AY33" s="297"/>
      <c r="AZ33" s="322"/>
      <c r="BA33" s="323"/>
      <c r="BB33" s="323"/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1.6</v>
      </c>
    </row>
    <row r="34" spans="1:69" s="42" customFormat="1" ht="24.95" customHeight="1" x14ac:dyDescent="0.25">
      <c r="A34" s="218" t="s">
        <v>47</v>
      </c>
      <c r="B34" s="219">
        <v>26</v>
      </c>
      <c r="C34" s="162">
        <v>14</v>
      </c>
      <c r="D34" s="162"/>
      <c r="E34" s="157"/>
      <c r="F34" s="157"/>
      <c r="G34" s="156"/>
      <c r="H34" s="156"/>
      <c r="I34" s="281"/>
      <c r="J34" s="281"/>
      <c r="K34" s="417" t="str">
        <f t="shared" si="0"/>
        <v/>
      </c>
      <c r="L34" s="281"/>
      <c r="M34" s="281"/>
      <c r="N34" s="417" t="str">
        <f t="shared" si="1"/>
        <v/>
      </c>
      <c r="O34" s="281"/>
      <c r="P34" s="281"/>
      <c r="Q34" s="417" t="str">
        <f t="shared" si="5"/>
        <v/>
      </c>
      <c r="R34" s="281"/>
      <c r="S34" s="281"/>
      <c r="T34" s="157"/>
      <c r="U34" s="157"/>
      <c r="V34" s="157"/>
      <c r="W34" s="157"/>
      <c r="X34" s="157"/>
      <c r="Y34" s="157"/>
      <c r="Z34" s="305" t="str">
        <f t="shared" si="7"/>
        <v/>
      </c>
      <c r="AA34" s="305" t="str">
        <f t="shared" si="7"/>
        <v/>
      </c>
      <c r="AB34" s="304" t="str">
        <f t="shared" si="8"/>
        <v/>
      </c>
      <c r="AC34" s="157"/>
      <c r="AD34" s="157"/>
      <c r="AE34" s="178" t="str">
        <f t="shared" si="6"/>
        <v/>
      </c>
      <c r="AF34" s="156"/>
      <c r="AG34" s="156"/>
      <c r="AH34" s="127"/>
      <c r="AI34" s="156"/>
      <c r="AJ34" s="156"/>
      <c r="AK34" s="289"/>
      <c r="AL34" s="309">
        <v>9.3000000000000007</v>
      </c>
      <c r="AM34" s="626">
        <v>0.08</v>
      </c>
      <c r="AN34" s="232"/>
      <c r="AO34" s="162">
        <v>680</v>
      </c>
      <c r="AP34" s="312"/>
      <c r="AQ34" s="312"/>
      <c r="AR34" s="312" t="s">
        <v>213</v>
      </c>
      <c r="AS34" s="302"/>
      <c r="AT34" s="164">
        <v>5.1100000000000003</v>
      </c>
      <c r="AU34" s="165"/>
      <c r="AV34" s="528"/>
      <c r="AW34" s="312"/>
      <c r="AX34" s="166"/>
      <c r="AY34" s="297"/>
      <c r="AZ34" s="322"/>
      <c r="BA34" s="323"/>
      <c r="BB34" s="323"/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1.6</v>
      </c>
    </row>
    <row r="35" spans="1:69" s="42" customFormat="1" ht="24.95" customHeight="1" x14ac:dyDescent="0.25">
      <c r="A35" s="220" t="s">
        <v>48</v>
      </c>
      <c r="B35" s="219">
        <v>27</v>
      </c>
      <c r="C35" s="162">
        <v>13</v>
      </c>
      <c r="D35" s="162"/>
      <c r="E35" s="157">
        <v>7.17</v>
      </c>
      <c r="F35" s="157">
        <v>7.33</v>
      </c>
      <c r="G35" s="156">
        <v>1533</v>
      </c>
      <c r="H35" s="156">
        <v>1432</v>
      </c>
      <c r="I35" s="281">
        <v>216</v>
      </c>
      <c r="J35" s="281">
        <v>3</v>
      </c>
      <c r="K35" s="417">
        <f t="shared" si="0"/>
        <v>98.611111111111114</v>
      </c>
      <c r="L35" s="281">
        <v>2244</v>
      </c>
      <c r="M35" s="281">
        <v>8.879999999999999</v>
      </c>
      <c r="N35" s="417">
        <f t="shared" si="1"/>
        <v>99.604278074866301</v>
      </c>
      <c r="O35" s="281">
        <v>4080</v>
      </c>
      <c r="P35" s="281">
        <v>37</v>
      </c>
      <c r="Q35" s="417">
        <f t="shared" si="5"/>
        <v>99.093137254901961</v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7"/>
        <v/>
      </c>
      <c r="AA35" s="305" t="str">
        <f t="shared" si="7"/>
        <v/>
      </c>
      <c r="AB35" s="304" t="str">
        <f t="shared" si="8"/>
        <v/>
      </c>
      <c r="AC35" s="157"/>
      <c r="AD35" s="157"/>
      <c r="AE35" s="178" t="str">
        <f t="shared" si="6"/>
        <v/>
      </c>
      <c r="AF35" s="156"/>
      <c r="AG35" s="156"/>
      <c r="AH35" s="127" t="s">
        <v>214</v>
      </c>
      <c r="AI35" s="156" t="s">
        <v>215</v>
      </c>
      <c r="AJ35" s="156" t="s">
        <v>216</v>
      </c>
      <c r="AK35" s="289" t="s">
        <v>216</v>
      </c>
      <c r="AL35" s="309">
        <v>9</v>
      </c>
      <c r="AM35" s="626">
        <v>0.04</v>
      </c>
      <c r="AN35" s="232"/>
      <c r="AO35" s="162">
        <v>680</v>
      </c>
      <c r="AP35" s="312">
        <v>305</v>
      </c>
      <c r="AQ35" s="312">
        <v>2230</v>
      </c>
      <c r="AR35" s="312">
        <v>4100</v>
      </c>
      <c r="AS35" s="302">
        <v>89</v>
      </c>
      <c r="AT35" s="164">
        <v>5.32</v>
      </c>
      <c r="AU35" s="165"/>
      <c r="AV35" s="528">
        <v>0.10299999999999999</v>
      </c>
      <c r="AW35" s="312"/>
      <c r="AX35" s="166"/>
      <c r="AY35" s="297"/>
      <c r="AZ35" s="322"/>
      <c r="BA35" s="323"/>
      <c r="BB35" s="323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1.6</v>
      </c>
    </row>
    <row r="36" spans="1:69" s="42" customFormat="1" ht="24.95" customHeight="1" x14ac:dyDescent="0.25">
      <c r="A36" s="218" t="s">
        <v>49</v>
      </c>
      <c r="B36" s="219">
        <v>28</v>
      </c>
      <c r="C36" s="162">
        <v>10</v>
      </c>
      <c r="D36" s="162"/>
      <c r="E36" s="157"/>
      <c r="F36" s="157"/>
      <c r="G36" s="156"/>
      <c r="H36" s="156"/>
      <c r="I36" s="281"/>
      <c r="J36" s="281"/>
      <c r="K36" s="417" t="str">
        <f t="shared" si="0"/>
        <v/>
      </c>
      <c r="L36" s="281"/>
      <c r="M36" s="281"/>
      <c r="N36" s="417" t="str">
        <f t="shared" si="1"/>
        <v/>
      </c>
      <c r="O36" s="281"/>
      <c r="P36" s="281"/>
      <c r="Q36" s="417" t="str">
        <f t="shared" si="5"/>
        <v/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7"/>
        <v/>
      </c>
      <c r="AA36" s="305" t="str">
        <f t="shared" si="7"/>
        <v/>
      </c>
      <c r="AB36" s="304" t="str">
        <f t="shared" si="8"/>
        <v/>
      </c>
      <c r="AC36" s="157"/>
      <c r="AD36" s="157"/>
      <c r="AE36" s="178" t="str">
        <f t="shared" si="6"/>
        <v/>
      </c>
      <c r="AF36" s="156"/>
      <c r="AG36" s="156"/>
      <c r="AH36" s="127"/>
      <c r="AI36" s="156"/>
      <c r="AJ36" s="156"/>
      <c r="AK36" s="289"/>
      <c r="AL36" s="309">
        <v>8.8000000000000007</v>
      </c>
      <c r="AM36" s="626">
        <v>0.09</v>
      </c>
      <c r="AN36" s="232"/>
      <c r="AO36" s="162"/>
      <c r="AP36" s="312"/>
      <c r="AQ36" s="312"/>
      <c r="AR36" s="312" t="s">
        <v>213</v>
      </c>
      <c r="AS36" s="302"/>
      <c r="AT36" s="164">
        <v>6.17</v>
      </c>
      <c r="AU36" s="165"/>
      <c r="AV36" s="528"/>
      <c r="AW36" s="312"/>
      <c r="AX36" s="166"/>
      <c r="AY36" s="297"/>
      <c r="AZ36" s="322"/>
      <c r="BA36" s="323"/>
      <c r="BB36" s="32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1.6</v>
      </c>
    </row>
    <row r="37" spans="1:69" s="42" customFormat="1" ht="24.95" customHeight="1" x14ac:dyDescent="0.25">
      <c r="A37" s="218" t="s">
        <v>50</v>
      </c>
      <c r="B37" s="219">
        <v>29</v>
      </c>
      <c r="C37" s="162">
        <v>11</v>
      </c>
      <c r="D37" s="162"/>
      <c r="E37" s="157">
        <v>7.13</v>
      </c>
      <c r="F37" s="157">
        <v>7.39</v>
      </c>
      <c r="G37" s="156">
        <v>1549</v>
      </c>
      <c r="H37" s="156">
        <v>1428</v>
      </c>
      <c r="I37" s="281">
        <v>208</v>
      </c>
      <c r="J37" s="281">
        <v>6</v>
      </c>
      <c r="K37" s="417">
        <f t="shared" si="0"/>
        <v>97.115384615384613</v>
      </c>
      <c r="L37" s="281">
        <v>491.70000000000005</v>
      </c>
      <c r="M37" s="281">
        <v>3.6000000000000196</v>
      </c>
      <c r="N37" s="417">
        <f t="shared" si="1"/>
        <v>99.267846247712015</v>
      </c>
      <c r="O37" s="281">
        <v>894</v>
      </c>
      <c r="P37" s="281">
        <v>15.000000000000082</v>
      </c>
      <c r="Q37" s="417">
        <f t="shared" si="5"/>
        <v>98.322147651006702</v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7"/>
        <v/>
      </c>
      <c r="AA37" s="305" t="str">
        <f t="shared" si="7"/>
        <v/>
      </c>
      <c r="AB37" s="304" t="str">
        <f t="shared" si="8"/>
        <v/>
      </c>
      <c r="AC37" s="157"/>
      <c r="AD37" s="157"/>
      <c r="AE37" s="178" t="str">
        <f t="shared" si="6"/>
        <v/>
      </c>
      <c r="AF37" s="156"/>
      <c r="AG37" s="156"/>
      <c r="AH37" s="127" t="s">
        <v>214</v>
      </c>
      <c r="AI37" s="156" t="s">
        <v>215</v>
      </c>
      <c r="AJ37" s="156" t="s">
        <v>216</v>
      </c>
      <c r="AK37" s="289" t="s">
        <v>216</v>
      </c>
      <c r="AL37" s="309">
        <v>8.6</v>
      </c>
      <c r="AM37" s="626">
        <v>0.08</v>
      </c>
      <c r="AN37" s="232"/>
      <c r="AO37" s="162">
        <v>700</v>
      </c>
      <c r="AP37" s="312">
        <v>319</v>
      </c>
      <c r="AQ37" s="312">
        <v>2193</v>
      </c>
      <c r="AR37" s="312">
        <v>4050</v>
      </c>
      <c r="AS37" s="302">
        <v>90</v>
      </c>
      <c r="AT37" s="164">
        <v>6.2</v>
      </c>
      <c r="AU37" s="165"/>
      <c r="AV37" s="528">
        <v>1.4999999999999999E-2</v>
      </c>
      <c r="AW37" s="312"/>
      <c r="AX37" s="166"/>
      <c r="AY37" s="297"/>
      <c r="AZ37" s="322"/>
      <c r="BA37" s="323"/>
      <c r="BB37" s="32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1.6</v>
      </c>
    </row>
    <row r="38" spans="1:69" s="42" customFormat="1" ht="24.95" customHeight="1" x14ac:dyDescent="0.25">
      <c r="A38" s="218" t="s">
        <v>51</v>
      </c>
      <c r="B38" s="219">
        <v>30</v>
      </c>
      <c r="C38" s="162">
        <v>13</v>
      </c>
      <c r="D38" s="162"/>
      <c r="E38" s="157"/>
      <c r="F38" s="157"/>
      <c r="G38" s="156"/>
      <c r="H38" s="156"/>
      <c r="I38" s="281"/>
      <c r="J38" s="281"/>
      <c r="K38" s="417" t="str">
        <f t="shared" si="0"/>
        <v/>
      </c>
      <c r="L38" s="281"/>
      <c r="M38" s="281"/>
      <c r="N38" s="417" t="str">
        <f t="shared" si="1"/>
        <v/>
      </c>
      <c r="O38" s="281"/>
      <c r="P38" s="281"/>
      <c r="Q38" s="417" t="str">
        <f t="shared" si="5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7"/>
        <v/>
      </c>
      <c r="AA38" s="305" t="str">
        <f t="shared" si="7"/>
        <v/>
      </c>
      <c r="AB38" s="304" t="str">
        <f t="shared" si="8"/>
        <v/>
      </c>
      <c r="AC38" s="157"/>
      <c r="AD38" s="157"/>
      <c r="AE38" s="178" t="str">
        <f t="shared" si="6"/>
        <v/>
      </c>
      <c r="AF38" s="156"/>
      <c r="AG38" s="156"/>
      <c r="AH38" s="127"/>
      <c r="AI38" s="156"/>
      <c r="AJ38" s="156"/>
      <c r="AK38" s="289"/>
      <c r="AL38" s="309">
        <v>8.6</v>
      </c>
      <c r="AM38" s="626">
        <v>0.14000000000000001</v>
      </c>
      <c r="AN38" s="232"/>
      <c r="AO38" s="162">
        <v>700</v>
      </c>
      <c r="AP38" s="312"/>
      <c r="AQ38" s="312"/>
      <c r="AR38" s="312"/>
      <c r="AS38" s="302"/>
      <c r="AT38" s="164">
        <v>5.29</v>
      </c>
      <c r="AU38" s="165"/>
      <c r="AV38" s="528"/>
      <c r="AW38" s="312">
        <v>20</v>
      </c>
      <c r="AX38" s="166"/>
      <c r="AY38" s="297"/>
      <c r="AZ38" s="322"/>
      <c r="BA38" s="323"/>
      <c r="BB38" s="32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1.7</v>
      </c>
    </row>
    <row r="39" spans="1:69" s="42" customFormat="1" ht="24.95" customHeight="1" thickBot="1" x14ac:dyDescent="0.3">
      <c r="A39" s="218" t="s">
        <v>52</v>
      </c>
      <c r="B39" s="221">
        <v>31</v>
      </c>
      <c r="C39" s="167">
        <v>10</v>
      </c>
      <c r="D39" s="167"/>
      <c r="E39" s="157"/>
      <c r="F39" s="157"/>
      <c r="G39" s="156"/>
      <c r="H39" s="156"/>
      <c r="I39" s="281"/>
      <c r="J39" s="281"/>
      <c r="K39" s="417" t="str">
        <f t="shared" si="0"/>
        <v/>
      </c>
      <c r="L39" s="281"/>
      <c r="M39" s="281"/>
      <c r="N39" s="417" t="str">
        <f t="shared" si="1"/>
        <v/>
      </c>
      <c r="O39" s="281"/>
      <c r="P39" s="281"/>
      <c r="Q39" s="417" t="str">
        <f t="shared" si="5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7"/>
        <v/>
      </c>
      <c r="AA39" s="305" t="str">
        <f t="shared" si="7"/>
        <v/>
      </c>
      <c r="AB39" s="304" t="str">
        <f t="shared" si="8"/>
        <v/>
      </c>
      <c r="AC39" s="157"/>
      <c r="AD39" s="157"/>
      <c r="AE39" s="178" t="str">
        <f t="shared" si="6"/>
        <v/>
      </c>
      <c r="AF39" s="156"/>
      <c r="AG39" s="156"/>
      <c r="AH39" s="127"/>
      <c r="AI39" s="156"/>
      <c r="AJ39" s="156"/>
      <c r="AK39" s="289"/>
      <c r="AL39" s="310"/>
      <c r="AM39" s="233"/>
      <c r="AN39" s="233"/>
      <c r="AO39" s="167"/>
      <c r="AP39" s="313"/>
      <c r="AQ39" s="313"/>
      <c r="AR39" s="313"/>
      <c r="AS39" s="303"/>
      <c r="AT39" s="169">
        <v>5.29</v>
      </c>
      <c r="AU39" s="170">
        <v>320.48</v>
      </c>
      <c r="AV39" s="293"/>
      <c r="AW39" s="312"/>
      <c r="AX39" s="171"/>
      <c r="AY39" s="300"/>
      <c r="AZ39" s="324"/>
      <c r="BA39" s="325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/>
    </row>
    <row r="40" spans="1:69" s="42" customFormat="1" ht="24.95" customHeight="1" thickBot="1" x14ac:dyDescent="0.3">
      <c r="A40" s="113" t="s">
        <v>11</v>
      </c>
      <c r="B40" s="242"/>
      <c r="C40" s="172">
        <f>IF(SUM(C9:C39)=0,"",SUM(C9:C39))</f>
        <v>330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75</v>
      </c>
      <c r="AX40" s="172">
        <f>SUM(AX9:AX39)</f>
        <v>0</v>
      </c>
      <c r="AY40" s="172">
        <f>SUM(AY9:AY39)</f>
        <v>0</v>
      </c>
      <c r="AZ40" s="177"/>
      <c r="BA40" s="177"/>
      <c r="BB40" s="172">
        <f>SUM(BB9:BB39)</f>
        <v>0</v>
      </c>
      <c r="BC40" s="177"/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12</v>
      </c>
      <c r="B41" s="243"/>
      <c r="C41" s="178">
        <f t="shared" ref="C41:AE41" si="9">IF(SUM(C9:C39)=0,"",AVERAGE(C9:C39))</f>
        <v>10.64516129032258</v>
      </c>
      <c r="D41" s="178" t="str">
        <f t="shared" si="9"/>
        <v/>
      </c>
      <c r="E41" s="179">
        <f t="shared" si="9"/>
        <v>7.141</v>
      </c>
      <c r="F41" s="179">
        <f t="shared" si="9"/>
        <v>7.3599999999999994</v>
      </c>
      <c r="G41" s="178">
        <f t="shared" si="9"/>
        <v>1658</v>
      </c>
      <c r="H41" s="178">
        <f t="shared" si="9"/>
        <v>1478.1</v>
      </c>
      <c r="I41" s="178">
        <f t="shared" si="9"/>
        <v>230.2</v>
      </c>
      <c r="J41" s="178">
        <f t="shared" si="9"/>
        <v>6.5</v>
      </c>
      <c r="K41" s="180">
        <f t="shared" si="9"/>
        <v>97.223709285554023</v>
      </c>
      <c r="L41" s="178">
        <f t="shared" si="9"/>
        <v>574.00428571428574</v>
      </c>
      <c r="M41" s="178">
        <f t="shared" si="9"/>
        <v>5.1200000000000063</v>
      </c>
      <c r="N41" s="180">
        <f t="shared" si="9"/>
        <v>98.594342803651188</v>
      </c>
      <c r="O41" s="178">
        <f t="shared" si="9"/>
        <v>1130.7714285714287</v>
      </c>
      <c r="P41" s="178">
        <f t="shared" si="9"/>
        <v>20.650000000000027</v>
      </c>
      <c r="Q41" s="180">
        <f t="shared" si="9"/>
        <v>97.758900647030245</v>
      </c>
      <c r="R41" s="180">
        <f t="shared" si="9"/>
        <v>96.5</v>
      </c>
      <c r="S41" s="180">
        <f t="shared" si="9"/>
        <v>0.3</v>
      </c>
      <c r="T41" s="180">
        <f t="shared" si="9"/>
        <v>64.2</v>
      </c>
      <c r="U41" s="180">
        <f t="shared" si="9"/>
        <v>0.1</v>
      </c>
      <c r="V41" s="179">
        <f t="shared" si="9"/>
        <v>0.5</v>
      </c>
      <c r="W41" s="179">
        <f t="shared" si="9"/>
        <v>0.35</v>
      </c>
      <c r="X41" s="179" t="str">
        <f t="shared" si="9"/>
        <v/>
      </c>
      <c r="Y41" s="179" t="str">
        <f t="shared" si="9"/>
        <v/>
      </c>
      <c r="Z41" s="180">
        <f t="shared" si="9"/>
        <v>97</v>
      </c>
      <c r="AA41" s="180">
        <f t="shared" si="9"/>
        <v>0.65</v>
      </c>
      <c r="AB41" s="180">
        <f t="shared" si="9"/>
        <v>99.356435643564353</v>
      </c>
      <c r="AC41" s="180">
        <f t="shared" si="9"/>
        <v>8.8999999999999986</v>
      </c>
      <c r="AD41" s="180">
        <f t="shared" si="9"/>
        <v>7.8000000000000007</v>
      </c>
      <c r="AE41" s="180">
        <f t="shared" si="9"/>
        <v>12.340533030188194</v>
      </c>
      <c r="AF41" s="178"/>
      <c r="AG41" s="178"/>
      <c r="AH41" s="178"/>
      <c r="AI41" s="178"/>
      <c r="AJ41" s="178"/>
      <c r="AK41" s="178"/>
      <c r="AL41" s="180">
        <f t="shared" ref="AL41:AY41" si="10">IF(SUM(AL9:AL39)=0,"",AVERAGE(AL9:AL39))</f>
        <v>10.484615384615385</v>
      </c>
      <c r="AM41" s="180">
        <f t="shared" si="10"/>
        <v>0.11692307692307694</v>
      </c>
      <c r="AN41" s="180" t="str">
        <f t="shared" si="10"/>
        <v/>
      </c>
      <c r="AO41" s="180">
        <f t="shared" si="10"/>
        <v>632</v>
      </c>
      <c r="AP41" s="180">
        <f t="shared" si="10"/>
        <v>274.22222222222223</v>
      </c>
      <c r="AQ41" s="180">
        <f t="shared" si="10"/>
        <v>2335.8888888888887</v>
      </c>
      <c r="AR41" s="180">
        <f t="shared" si="10"/>
        <v>3833.8888888888887</v>
      </c>
      <c r="AS41" s="180">
        <f t="shared" si="10"/>
        <v>88.888888888888886</v>
      </c>
      <c r="AT41" s="180">
        <f t="shared" si="10"/>
        <v>7.2748387096774181</v>
      </c>
      <c r="AU41" s="180">
        <f t="shared" si="10"/>
        <v>320.48</v>
      </c>
      <c r="AV41" s="180">
        <f t="shared" si="10"/>
        <v>2.1333333333333333E-2</v>
      </c>
      <c r="AW41" s="180">
        <f t="shared" si="10"/>
        <v>25</v>
      </c>
      <c r="AX41" s="180" t="str">
        <f t="shared" si="10"/>
        <v/>
      </c>
      <c r="AY41" s="180" t="str">
        <f t="shared" si="10"/>
        <v/>
      </c>
      <c r="AZ41" s="178"/>
      <c r="BA41" s="178"/>
      <c r="BB41" s="180" t="str">
        <f t="shared" ref="BB41" si="11">IF(SUM(BB9:BB39)=0,"",AVERAGE(BB9:BB39))</f>
        <v/>
      </c>
      <c r="BC41" s="178"/>
      <c r="BD41" s="178"/>
      <c r="BE41" s="178"/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2">IF(SUM(BQ9:BQ39)=0,"",AVERAGE(BQ9:BQ39))</f>
        <v>1.5153846153846156</v>
      </c>
    </row>
    <row r="42" spans="1:69" s="42" customFormat="1" ht="24.95" customHeight="1" x14ac:dyDescent="0.25">
      <c r="A42" s="115" t="s">
        <v>14</v>
      </c>
      <c r="B42" s="244"/>
      <c r="C42" s="182">
        <f>MIN(C9:C39)</f>
        <v>8</v>
      </c>
      <c r="D42" s="182">
        <f t="shared" ref="D42:AE42" si="13">MIN(D9:D39)</f>
        <v>0</v>
      </c>
      <c r="E42" s="183">
        <f t="shared" si="13"/>
        <v>7.09</v>
      </c>
      <c r="F42" s="183">
        <f t="shared" si="13"/>
        <v>7.29</v>
      </c>
      <c r="G42" s="182">
        <f t="shared" si="13"/>
        <v>1533</v>
      </c>
      <c r="H42" s="182">
        <f t="shared" si="13"/>
        <v>1365</v>
      </c>
      <c r="I42" s="182">
        <f t="shared" si="13"/>
        <v>160</v>
      </c>
      <c r="J42" s="182">
        <f t="shared" si="13"/>
        <v>2</v>
      </c>
      <c r="K42" s="184">
        <f t="shared" si="13"/>
        <v>95.901639344262293</v>
      </c>
      <c r="L42" s="182">
        <f t="shared" si="13"/>
        <v>117</v>
      </c>
      <c r="M42" s="182">
        <f t="shared" si="13"/>
        <v>3.12</v>
      </c>
      <c r="N42" s="184">
        <f t="shared" si="13"/>
        <v>95.487179487179489</v>
      </c>
      <c r="O42" s="182">
        <f t="shared" si="13"/>
        <v>588</v>
      </c>
      <c r="P42" s="182">
        <f t="shared" si="13"/>
        <v>13</v>
      </c>
      <c r="Q42" s="184">
        <f t="shared" si="13"/>
        <v>96.863237139272272</v>
      </c>
      <c r="R42" s="184">
        <f t="shared" si="13"/>
        <v>92.6</v>
      </c>
      <c r="S42" s="184">
        <f t="shared" si="13"/>
        <v>-0.6</v>
      </c>
      <c r="T42" s="184">
        <f t="shared" si="13"/>
        <v>60.1</v>
      </c>
      <c r="U42" s="184">
        <f t="shared" si="13"/>
        <v>0</v>
      </c>
      <c r="V42" s="183">
        <f t="shared" si="13"/>
        <v>0.4</v>
      </c>
      <c r="W42" s="183">
        <f t="shared" si="13"/>
        <v>0.1</v>
      </c>
      <c r="X42" s="183">
        <f t="shared" si="13"/>
        <v>0</v>
      </c>
      <c r="Y42" s="183">
        <f t="shared" si="13"/>
        <v>0</v>
      </c>
      <c r="Z42" s="184">
        <f t="shared" si="13"/>
        <v>93</v>
      </c>
      <c r="AA42" s="184">
        <f t="shared" si="13"/>
        <v>0</v>
      </c>
      <c r="AB42" s="184">
        <f t="shared" si="13"/>
        <v>98.712871287128706</v>
      </c>
      <c r="AC42" s="184">
        <f t="shared" si="13"/>
        <v>8.6999999999999993</v>
      </c>
      <c r="AD42" s="184">
        <f>MAX(AD8:AD38)</f>
        <v>7.9</v>
      </c>
      <c r="AE42" s="184">
        <f t="shared" si="13"/>
        <v>11.494252873563209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8.6</v>
      </c>
      <c r="AM42" s="184">
        <f t="shared" si="14"/>
        <v>0.04</v>
      </c>
      <c r="AN42" s="184">
        <f t="shared" si="14"/>
        <v>0</v>
      </c>
      <c r="AO42" s="184">
        <f t="shared" si="14"/>
        <v>590</v>
      </c>
      <c r="AP42" s="184">
        <f t="shared" si="14"/>
        <v>248</v>
      </c>
      <c r="AQ42" s="184">
        <f t="shared" si="14"/>
        <v>2193</v>
      </c>
      <c r="AR42" s="184">
        <f t="shared" si="14"/>
        <v>3540</v>
      </c>
      <c r="AS42" s="184">
        <f t="shared" si="14"/>
        <v>87</v>
      </c>
      <c r="AT42" s="184">
        <f t="shared" si="14"/>
        <v>5.1100000000000003</v>
      </c>
      <c r="AU42" s="184">
        <f t="shared" si="14"/>
        <v>320.48</v>
      </c>
      <c r="AV42" s="184">
        <f t="shared" si="14"/>
        <v>7.0000000000000001E-3</v>
      </c>
      <c r="AW42" s="184">
        <f t="shared" si="14"/>
        <v>20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" si="15">MIN(BB9:BB39)</f>
        <v>0</v>
      </c>
      <c r="BC42" s="182"/>
      <c r="BD42" s="182"/>
      <c r="BE42" s="182"/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1.4</v>
      </c>
    </row>
    <row r="43" spans="1:69" s="42" customFormat="1" ht="24.95" customHeight="1" thickBot="1" x14ac:dyDescent="0.3">
      <c r="A43" s="116" t="s">
        <v>13</v>
      </c>
      <c r="B43" s="245"/>
      <c r="C43" s="186">
        <f>MAX(C9:C39)</f>
        <v>14</v>
      </c>
      <c r="D43" s="186">
        <f t="shared" ref="D43:AE43" si="17">MAX(D9:D39)</f>
        <v>0</v>
      </c>
      <c r="E43" s="187">
        <f t="shared" si="17"/>
        <v>7.21</v>
      </c>
      <c r="F43" s="187">
        <f t="shared" si="17"/>
        <v>7.44</v>
      </c>
      <c r="G43" s="186">
        <f t="shared" si="17"/>
        <v>2560</v>
      </c>
      <c r="H43" s="186">
        <f t="shared" si="17"/>
        <v>2090</v>
      </c>
      <c r="I43" s="186">
        <f t="shared" si="17"/>
        <v>332</v>
      </c>
      <c r="J43" s="186">
        <f t="shared" si="17"/>
        <v>10</v>
      </c>
      <c r="K43" s="188">
        <f t="shared" si="17"/>
        <v>99.090909090909093</v>
      </c>
      <c r="L43" s="186">
        <f t="shared" si="17"/>
        <v>2244</v>
      </c>
      <c r="M43" s="186">
        <f t="shared" si="17"/>
        <v>8.879999999999999</v>
      </c>
      <c r="N43" s="188">
        <f t="shared" si="17"/>
        <v>99.604278074866301</v>
      </c>
      <c r="O43" s="186">
        <f t="shared" si="17"/>
        <v>4080</v>
      </c>
      <c r="P43" s="186">
        <f t="shared" si="17"/>
        <v>37</v>
      </c>
      <c r="Q43" s="188">
        <f t="shared" si="17"/>
        <v>99.093137254901961</v>
      </c>
      <c r="R43" s="188">
        <f t="shared" si="17"/>
        <v>100.4</v>
      </c>
      <c r="S43" s="188">
        <f t="shared" si="17"/>
        <v>1.2</v>
      </c>
      <c r="T43" s="188">
        <f t="shared" si="17"/>
        <v>68.3</v>
      </c>
      <c r="U43" s="188">
        <f t="shared" si="17"/>
        <v>0.2</v>
      </c>
      <c r="V43" s="187">
        <f t="shared" si="17"/>
        <v>0.6</v>
      </c>
      <c r="W43" s="187">
        <f t="shared" si="17"/>
        <v>0.6</v>
      </c>
      <c r="X43" s="187">
        <f t="shared" si="17"/>
        <v>0</v>
      </c>
      <c r="Y43" s="187">
        <f t="shared" si="17"/>
        <v>0</v>
      </c>
      <c r="Z43" s="188">
        <f t="shared" si="17"/>
        <v>101</v>
      </c>
      <c r="AA43" s="188">
        <f t="shared" si="17"/>
        <v>1.3</v>
      </c>
      <c r="AB43" s="188">
        <f t="shared" si="17"/>
        <v>100</v>
      </c>
      <c r="AC43" s="188">
        <f t="shared" si="17"/>
        <v>9.1</v>
      </c>
      <c r="AD43" s="188">
        <f>MAX(AD9:AD39)</f>
        <v>7.9</v>
      </c>
      <c r="AE43" s="188">
        <f t="shared" si="17"/>
        <v>13.186813186813179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12.4</v>
      </c>
      <c r="AM43" s="188">
        <f t="shared" si="18"/>
        <v>0.68</v>
      </c>
      <c r="AN43" s="188">
        <f t="shared" si="18"/>
        <v>0</v>
      </c>
      <c r="AO43" s="188">
        <f t="shared" si="18"/>
        <v>700</v>
      </c>
      <c r="AP43" s="188">
        <f t="shared" si="18"/>
        <v>319</v>
      </c>
      <c r="AQ43" s="188">
        <f t="shared" si="18"/>
        <v>2440</v>
      </c>
      <c r="AR43" s="188">
        <f t="shared" si="18"/>
        <v>4100</v>
      </c>
      <c r="AS43" s="188">
        <f t="shared" si="18"/>
        <v>91</v>
      </c>
      <c r="AT43" s="188">
        <f t="shared" si="18"/>
        <v>12.02</v>
      </c>
      <c r="AU43" s="188">
        <f t="shared" si="18"/>
        <v>320.48</v>
      </c>
      <c r="AV43" s="188">
        <f t="shared" si="18"/>
        <v>0.10299999999999999</v>
      </c>
      <c r="AW43" s="188">
        <f t="shared" si="18"/>
        <v>30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" si="19">MAX(BB9:BB39)</f>
        <v>0</v>
      </c>
      <c r="BC43" s="186"/>
      <c r="BD43" s="186"/>
      <c r="BE43" s="186"/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0">MAX(BQ9:BQ39)</f>
        <v>1.7</v>
      </c>
    </row>
    <row r="44" spans="1:69" s="42" customFormat="1" ht="24.95" customHeight="1" x14ac:dyDescent="0.25">
      <c r="A44" s="117" t="s">
        <v>54</v>
      </c>
      <c r="B44" s="246"/>
      <c r="C44" s="189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247"/>
      <c r="C45" s="190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248"/>
      <c r="C46" s="190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247"/>
      <c r="C47" s="190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1"/>
  <sheetViews>
    <sheetView tabSelected="1" zoomScale="85" zoomScaleNormal="85" workbookViewId="0">
      <selection activeCell="H19" sqref="H19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22" width="9.7109375" customWidth="1"/>
    <col min="23" max="23" width="11.42578125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8" t="s">
        <v>0</v>
      </c>
      <c r="B1" s="563" t="s">
        <v>248</v>
      </c>
      <c r="O1" s="63"/>
    </row>
    <row r="2" spans="1:26" ht="19.899999999999999" customHeight="1" x14ac:dyDescent="0.25">
      <c r="A2" s="1" t="s">
        <v>1</v>
      </c>
      <c r="B2" t="s">
        <v>219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2" t="s">
        <v>147</v>
      </c>
    </row>
    <row r="5" spans="1:26" s="1" customFormat="1" ht="19.899999999999999" customHeight="1" thickTop="1" thickBot="1" x14ac:dyDescent="0.35">
      <c r="A5" s="223">
        <v>1</v>
      </c>
      <c r="B5" s="693" t="s">
        <v>99</v>
      </c>
      <c r="C5" s="694"/>
      <c r="D5" s="691" t="s">
        <v>2</v>
      </c>
      <c r="E5" s="691"/>
      <c r="F5" s="691"/>
      <c r="G5" s="690" t="s">
        <v>109</v>
      </c>
      <c r="H5" s="691"/>
      <c r="I5" s="692"/>
      <c r="J5" s="690" t="s">
        <v>3</v>
      </c>
      <c r="K5" s="691"/>
      <c r="L5" s="692"/>
      <c r="M5" s="688" t="s">
        <v>10</v>
      </c>
      <c r="N5" s="689"/>
      <c r="O5" s="688" t="s">
        <v>110</v>
      </c>
      <c r="P5" s="689"/>
      <c r="Q5" s="688" t="s">
        <v>111</v>
      </c>
      <c r="R5" s="689"/>
      <c r="S5" s="688" t="s">
        <v>112</v>
      </c>
      <c r="T5" s="689"/>
      <c r="U5" s="690" t="s">
        <v>15</v>
      </c>
      <c r="V5" s="691"/>
      <c r="W5" s="692"/>
      <c r="X5" s="690" t="s">
        <v>16</v>
      </c>
      <c r="Y5" s="691"/>
      <c r="Z5" s="692"/>
    </row>
    <row r="6" spans="1:26" s="134" customFormat="1" ht="19.899999999999999" customHeight="1" thickTop="1" thickBot="1" x14ac:dyDescent="0.25">
      <c r="B6" s="695"/>
      <c r="C6" s="696"/>
      <c r="D6" s="135" t="s">
        <v>4</v>
      </c>
      <c r="E6" s="136" t="s">
        <v>5</v>
      </c>
      <c r="F6" s="137" t="s">
        <v>6</v>
      </c>
      <c r="G6" s="133" t="s">
        <v>4</v>
      </c>
      <c r="H6" s="132" t="s">
        <v>5</v>
      </c>
      <c r="I6" s="138" t="s">
        <v>6</v>
      </c>
      <c r="J6" s="133" t="s">
        <v>4</v>
      </c>
      <c r="K6" s="132" t="s">
        <v>5</v>
      </c>
      <c r="L6" s="138" t="s">
        <v>6</v>
      </c>
      <c r="M6" s="133" t="s">
        <v>4</v>
      </c>
      <c r="N6" s="132" t="s">
        <v>5</v>
      </c>
      <c r="O6" s="133" t="s">
        <v>4</v>
      </c>
      <c r="P6" s="132" t="s">
        <v>5</v>
      </c>
      <c r="Q6" s="133" t="s">
        <v>4</v>
      </c>
      <c r="R6" s="132" t="s">
        <v>5</v>
      </c>
      <c r="S6" s="133" t="s">
        <v>4</v>
      </c>
      <c r="T6" s="132" t="s">
        <v>5</v>
      </c>
      <c r="U6" s="133" t="s">
        <v>4</v>
      </c>
      <c r="V6" s="132" t="s">
        <v>5</v>
      </c>
      <c r="W6" s="138" t="s">
        <v>6</v>
      </c>
      <c r="X6" s="133" t="s">
        <v>4</v>
      </c>
      <c r="Y6" s="132" t="s">
        <v>5</v>
      </c>
      <c r="Z6" s="138" t="s">
        <v>6</v>
      </c>
    </row>
    <row r="7" spans="1:26" s="51" customFormat="1" ht="19.899999999999999" customHeight="1" thickTop="1" thickBot="1" x14ac:dyDescent="0.25">
      <c r="A7" s="697" t="s">
        <v>7</v>
      </c>
      <c r="B7" s="74" t="s">
        <v>85</v>
      </c>
      <c r="C7" s="150"/>
      <c r="D7" s="699">
        <v>270</v>
      </c>
      <c r="E7" s="701">
        <v>35</v>
      </c>
      <c r="F7" s="703">
        <v>87.04</v>
      </c>
      <c r="G7" s="699">
        <v>430</v>
      </c>
      <c r="H7" s="701">
        <v>25</v>
      </c>
      <c r="I7" s="703">
        <v>94.19</v>
      </c>
      <c r="J7" s="699">
        <v>750</v>
      </c>
      <c r="K7" s="701">
        <v>125</v>
      </c>
      <c r="L7" s="703">
        <v>83.33</v>
      </c>
      <c r="M7" s="699"/>
      <c r="N7" s="701"/>
      <c r="O7" s="699"/>
      <c r="P7" s="701"/>
      <c r="Q7" s="699"/>
      <c r="R7" s="701"/>
      <c r="S7" s="699"/>
      <c r="T7" s="701"/>
      <c r="U7" s="699">
        <v>90</v>
      </c>
      <c r="V7" s="701"/>
      <c r="W7" s="703"/>
      <c r="X7" s="699">
        <v>12</v>
      </c>
      <c r="Y7" s="701"/>
      <c r="Z7" s="703"/>
    </row>
    <row r="8" spans="1:26" s="51" customFormat="1" ht="19.899999999999999" customHeight="1" thickTop="1" thickBot="1" x14ac:dyDescent="0.25">
      <c r="A8" s="698"/>
      <c r="B8" s="75" t="s">
        <v>86</v>
      </c>
      <c r="C8" s="150">
        <v>25</v>
      </c>
      <c r="D8" s="700"/>
      <c r="E8" s="702"/>
      <c r="F8" s="704"/>
      <c r="G8" s="700"/>
      <c r="H8" s="702"/>
      <c r="I8" s="704"/>
      <c r="J8" s="700"/>
      <c r="K8" s="702"/>
      <c r="L8" s="704"/>
      <c r="M8" s="700"/>
      <c r="N8" s="702"/>
      <c r="O8" s="700"/>
      <c r="P8" s="702"/>
      <c r="Q8" s="700"/>
      <c r="R8" s="702"/>
      <c r="S8" s="700"/>
      <c r="T8" s="702"/>
      <c r="U8" s="700"/>
      <c r="V8" s="702"/>
      <c r="W8" s="704"/>
      <c r="X8" s="700"/>
      <c r="Y8" s="702"/>
      <c r="Z8" s="704"/>
    </row>
    <row r="9" spans="1:26" s="51" customFormat="1" ht="19.899999999999999" customHeight="1" thickTop="1" thickBot="1" x14ac:dyDescent="0.25">
      <c r="A9" s="66"/>
      <c r="B9" s="67" t="s">
        <v>113</v>
      </c>
      <c r="C9" s="68" t="s">
        <v>114</v>
      </c>
      <c r="D9" s="69" t="s">
        <v>8</v>
      </c>
      <c r="E9" s="70" t="s">
        <v>8</v>
      </c>
      <c r="F9" s="71" t="s">
        <v>9</v>
      </c>
      <c r="G9" s="67" t="s">
        <v>8</v>
      </c>
      <c r="H9" s="72" t="s">
        <v>8</v>
      </c>
      <c r="I9" s="68" t="s">
        <v>9</v>
      </c>
      <c r="J9" s="67" t="s">
        <v>8</v>
      </c>
      <c r="K9" s="72" t="s">
        <v>8</v>
      </c>
      <c r="L9" s="68" t="s">
        <v>9</v>
      </c>
      <c r="M9" s="67" t="s">
        <v>34</v>
      </c>
      <c r="N9" s="73" t="s">
        <v>34</v>
      </c>
      <c r="O9" s="67" t="s">
        <v>34</v>
      </c>
      <c r="P9" s="73" t="s">
        <v>34</v>
      </c>
      <c r="Q9" s="67" t="s">
        <v>34</v>
      </c>
      <c r="R9" s="73" t="s">
        <v>34</v>
      </c>
      <c r="S9" s="67" t="s">
        <v>34</v>
      </c>
      <c r="T9" s="73" t="s">
        <v>34</v>
      </c>
      <c r="U9" s="67" t="s">
        <v>34</v>
      </c>
      <c r="V9" s="73" t="s">
        <v>34</v>
      </c>
      <c r="W9" s="68" t="s">
        <v>9</v>
      </c>
      <c r="X9" s="67" t="s">
        <v>35</v>
      </c>
      <c r="Y9" s="73" t="s">
        <v>35</v>
      </c>
      <c r="Z9" s="68" t="s">
        <v>9</v>
      </c>
    </row>
    <row r="10" spans="1:26" ht="19.899999999999999" customHeight="1" thickTop="1" x14ac:dyDescent="0.2">
      <c r="A10" s="209">
        <v>44927</v>
      </c>
      <c r="B10" s="192">
        <f>gener!C40</f>
        <v>316</v>
      </c>
      <c r="C10" s="139">
        <f>IFERROR(gener!C41,"")</f>
        <v>10.193548387096774</v>
      </c>
      <c r="D10" s="140">
        <f>IFERROR(gener!I41,"")</f>
        <v>328.20000000000005</v>
      </c>
      <c r="E10" s="141">
        <f>IFERROR(gener!J41,"")</f>
        <v>11.433986928104581</v>
      </c>
      <c r="F10" s="142">
        <f>IFERROR(gener!K41,"")</f>
        <v>94.992558201828928</v>
      </c>
      <c r="G10" s="140">
        <f>IFERROR(gener!L41,"")</f>
        <v>490.22714285714301</v>
      </c>
      <c r="H10" s="141">
        <f>IFERROR(gener!M41,"")</f>
        <v>7.8043921568627468</v>
      </c>
      <c r="I10" s="142">
        <f>IFERROR(gener!N41,"")</f>
        <v>98.086610825109929</v>
      </c>
      <c r="J10" s="140">
        <f>IFERROR(gener!O41,"")</f>
        <v>913.98571428571449</v>
      </c>
      <c r="K10" s="141">
        <f>IFERROR(gener!P41,"")</f>
        <v>34.501633986928113</v>
      </c>
      <c r="L10" s="142">
        <f>IFERROR(gener!Q41,"")</f>
        <v>95.503375704643844</v>
      </c>
      <c r="M10" s="534">
        <f>IFERROR(gener!R41,"")</f>
        <v>126.55</v>
      </c>
      <c r="N10" s="535">
        <f>IFERROR(gener!S41,"")</f>
        <v>24.65</v>
      </c>
      <c r="O10" s="534">
        <f>IFERROR(gener!T41,"")</f>
        <v>100.35</v>
      </c>
      <c r="P10" s="535">
        <f>IFERROR(gener!U41,"")</f>
        <v>24.049999999999997</v>
      </c>
      <c r="Q10" s="534">
        <f>IFERROR(gener!V41,"")</f>
        <v>1.45</v>
      </c>
      <c r="R10" s="535">
        <f>IFERROR(gener!W41,"")</f>
        <v>1.2</v>
      </c>
      <c r="S10" s="140" t="str">
        <f>IFERROR(gener!X41,"")</f>
        <v/>
      </c>
      <c r="T10" s="141" t="str">
        <f>IFERROR(gener!Y41,"")</f>
        <v/>
      </c>
      <c r="U10" s="55">
        <f>IFERROR(gener!Z41,"")</f>
        <v>128</v>
      </c>
      <c r="V10" s="33">
        <f>IFERROR(gener!AA41,"")</f>
        <v>25.85</v>
      </c>
      <c r="W10" s="537">
        <f>IFERROR(gener!AB41,"")</f>
        <v>78.422905856189772</v>
      </c>
      <c r="X10" s="350">
        <f>IFERROR(gener!AC41,"")</f>
        <v>10.45</v>
      </c>
      <c r="Y10" s="206">
        <f>IFERROR(gener!AD41,"")</f>
        <v>2.4500000000000002</v>
      </c>
      <c r="Z10" s="199">
        <f>IFERROR(gener!AE41,"")</f>
        <v>76.515151515151501</v>
      </c>
    </row>
    <row r="11" spans="1:26" ht="19.899999999999999" customHeight="1" x14ac:dyDescent="0.2">
      <c r="A11" s="209">
        <v>44958</v>
      </c>
      <c r="B11" s="192">
        <f>febrer!C40</f>
        <v>322</v>
      </c>
      <c r="C11" s="139">
        <f>IFERROR(febrer!C41,"")</f>
        <v>11.5</v>
      </c>
      <c r="D11" s="140">
        <f>IFERROR(febrer!I41,"")</f>
        <v>218.44444444444443</v>
      </c>
      <c r="E11" s="144">
        <f>IFERROR(febrer!J41,"")</f>
        <v>7.8518518518518379</v>
      </c>
      <c r="F11" s="142">
        <f>IFERROR(febrer!K41,"")</f>
        <v>96.144700609521522</v>
      </c>
      <c r="G11" s="140">
        <f>IFERROR(febrer!L41,"")</f>
        <v>396.78015873015869</v>
      </c>
      <c r="H11" s="144">
        <f>IFERROR(febrer!M41,"")</f>
        <v>4.8533333333333282</v>
      </c>
      <c r="I11" s="142">
        <f>IFERROR(febrer!N41,"")</f>
        <v>98.614631577362744</v>
      </c>
      <c r="J11" s="140">
        <f>IFERROR(febrer!O41,"")</f>
        <v>744.65079365079362</v>
      </c>
      <c r="K11" s="144">
        <f>IFERROR(febrer!P41,"")</f>
        <v>20.685185185185169</v>
      </c>
      <c r="L11" s="142">
        <f>IFERROR(febrer!Q41,"")</f>
        <v>96.899908319130247</v>
      </c>
      <c r="M11" s="534">
        <f>IFERROR(febrer!R41,"")</f>
        <v>104.25</v>
      </c>
      <c r="N11" s="203">
        <f>IFERROR(febrer!S41,"")</f>
        <v>11.45</v>
      </c>
      <c r="O11" s="534">
        <f>IFERROR(febrer!T41,"")</f>
        <v>91</v>
      </c>
      <c r="P11" s="536">
        <f>IFERROR(febrer!U41,"")</f>
        <v>5.7</v>
      </c>
      <c r="Q11" s="534">
        <f>IFERROR(febrer!V41,"")</f>
        <v>1.75</v>
      </c>
      <c r="R11" s="203">
        <f>IFERROR(febrer!W41,"")</f>
        <v>1.1499999999999999</v>
      </c>
      <c r="S11" s="143" t="str">
        <f>IFERROR(febrer!X41,"")</f>
        <v/>
      </c>
      <c r="T11" s="145" t="str">
        <f>IFERROR(febrer!Y41,"")</f>
        <v/>
      </c>
      <c r="U11" s="55">
        <f>IFERROR(febrer!Z41,"")</f>
        <v>106</v>
      </c>
      <c r="V11" s="33">
        <f>IFERROR(febrer!AA41,"")</f>
        <v>12.6</v>
      </c>
      <c r="W11" s="537">
        <f>IFERROR(febrer!AB41,"")</f>
        <v>88.123214285714283</v>
      </c>
      <c r="X11" s="350">
        <f>IFERROR(febrer!AC41,"")</f>
        <v>10.050000000000001</v>
      </c>
      <c r="Y11" s="206">
        <f>IFERROR(febrer!AD41,"")</f>
        <v>4.5</v>
      </c>
      <c r="Z11" s="199">
        <f>IFERROR(febrer!AE41,"")</f>
        <v>54.222176675548269</v>
      </c>
    </row>
    <row r="12" spans="1:26" ht="19.899999999999999" customHeight="1" x14ac:dyDescent="0.2">
      <c r="A12" s="209">
        <v>44986</v>
      </c>
      <c r="B12" s="192">
        <f>març!C40</f>
        <v>306</v>
      </c>
      <c r="C12" s="139">
        <f>IFERROR(març!C41,"")</f>
        <v>9.870967741935484</v>
      </c>
      <c r="D12" s="192">
        <f>IFERROR(març!I41,"")</f>
        <v>348.91428571428571</v>
      </c>
      <c r="E12" s="200">
        <f>IFERROR(març!J41,"")</f>
        <v>11.432843137254885</v>
      </c>
      <c r="F12" s="142">
        <f>IFERROR(març!K41,"")</f>
        <v>94.484362867088549</v>
      </c>
      <c r="G12" s="192">
        <f>IFERROR(març!L41,"")</f>
        <v>469.925306122449</v>
      </c>
      <c r="H12" s="200">
        <f>IFERROR(març!M41,"")</f>
        <v>7.4377058823529314</v>
      </c>
      <c r="I12" s="142">
        <f>IFERROR(març!N41,"")</f>
        <v>97.706350168039265</v>
      </c>
      <c r="J12" s="192">
        <f>IFERROR(març!O41,"")</f>
        <v>929.15510204081636</v>
      </c>
      <c r="K12" s="200">
        <f>IFERROR(març!P41,"")</f>
        <v>32.19044117647055</v>
      </c>
      <c r="L12" s="142">
        <f>IFERROR(març!Q41,"")</f>
        <v>94.811745534824581</v>
      </c>
      <c r="M12" s="452">
        <f>IFERROR(març!R41,"")</f>
        <v>84.25</v>
      </c>
      <c r="N12" s="203">
        <f>IFERROR(març!S41,"")</f>
        <v>15.350000000000001</v>
      </c>
      <c r="O12" s="452">
        <f>IFERROR(març!T41,"")</f>
        <v>81.150000000000006</v>
      </c>
      <c r="P12" s="203">
        <f>IFERROR(març!U41,"")</f>
        <v>7.9</v>
      </c>
      <c r="Q12" s="452">
        <f>IFERROR(març!V41,"")</f>
        <v>1.25</v>
      </c>
      <c r="R12" s="203">
        <f>IFERROR(març!W41,"")</f>
        <v>0.5</v>
      </c>
      <c r="S12" s="146" t="str">
        <f>IFERROR(març!X41,"")</f>
        <v/>
      </c>
      <c r="T12" s="145" t="str">
        <f>IFERROR(març!Y41,"")</f>
        <v/>
      </c>
      <c r="U12" s="56">
        <f>IFERROR(març!Z41,"")</f>
        <v>85.5</v>
      </c>
      <c r="V12" s="33">
        <f>IFERROR(març!AA41,"")</f>
        <v>15.850000000000001</v>
      </c>
      <c r="W12" s="537">
        <f>IFERROR(març!AB41,"")</f>
        <v>79.432394366197187</v>
      </c>
      <c r="X12" s="350">
        <f>IFERROR(març!AC41,"")</f>
        <v>9.1000000000000014</v>
      </c>
      <c r="Y12" s="206">
        <f>IFERROR(març!AD41,"")</f>
        <v>4.3499999999999996</v>
      </c>
      <c r="Z12" s="199">
        <f>IFERROR(març!AE41,"")</f>
        <v>52.380089404373564</v>
      </c>
    </row>
    <row r="13" spans="1:26" ht="19.899999999999999" customHeight="1" x14ac:dyDescent="0.2">
      <c r="A13" s="209">
        <v>45017</v>
      </c>
      <c r="B13" s="192">
        <f>abril!C40</f>
        <v>491.58333333333331</v>
      </c>
      <c r="C13" s="139">
        <f>IFERROR(abril!C41,"")</f>
        <v>16.386111111111109</v>
      </c>
      <c r="D13" s="192">
        <f>IFERROR(abril!I41,"")</f>
        <v>171.11111111111111</v>
      </c>
      <c r="E13" s="200">
        <f>IFERROR(abril!J41,"")</f>
        <v>16.277777777777761</v>
      </c>
      <c r="F13" s="436">
        <f>IFERROR(abril!K41,"")</f>
        <v>87.363296880905978</v>
      </c>
      <c r="G13" s="192">
        <f>IFERROR(abril!L41,"")</f>
        <v>317.01269841269846</v>
      </c>
      <c r="H13" s="200">
        <f>IFERROR(abril!M41,"")</f>
        <v>15.382222222222218</v>
      </c>
      <c r="I13" s="436">
        <f>IFERROR(abril!N41,"")</f>
        <v>86.824670977781693</v>
      </c>
      <c r="J13" s="192">
        <f>IFERROR(abril!O41,"")</f>
        <v>578.50793650793651</v>
      </c>
      <c r="K13" s="200">
        <f>IFERROR(abril!P41,"")</f>
        <v>55.944444444444429</v>
      </c>
      <c r="L13" s="436">
        <f>IFERROR(abril!Q41,"")</f>
        <v>83.291817809363224</v>
      </c>
      <c r="M13" s="452">
        <f>IFERROR(abril!R41,"")</f>
        <v>76.800000000000011</v>
      </c>
      <c r="N13" s="203">
        <f>IFERROR(abril!S41,"")</f>
        <v>21.35</v>
      </c>
      <c r="O13" s="452">
        <f>IFERROR(abril!T41,"")</f>
        <v>64.45</v>
      </c>
      <c r="P13" s="203">
        <f>IFERROR(abril!U41,"")</f>
        <v>19.3</v>
      </c>
      <c r="Q13" s="452">
        <f>IFERROR(abril!V41,"")</f>
        <v>1.3</v>
      </c>
      <c r="R13" s="203">
        <f>IFERROR(abril!W41,"")</f>
        <v>0.75</v>
      </c>
      <c r="S13" s="146" t="str">
        <f>IFERROR(abril!X41,"")</f>
        <v/>
      </c>
      <c r="T13" s="145" t="str">
        <f>IFERROR(abril!Y41,"")</f>
        <v/>
      </c>
      <c r="U13" s="56">
        <f>IFERROR(abril!Z41,"")</f>
        <v>78.099999999999994</v>
      </c>
      <c r="V13" s="33">
        <f>IFERROR(abril!AA41,"")</f>
        <v>22.1</v>
      </c>
      <c r="W13" s="537">
        <f>IFERROR(abril!AB41,"")</f>
        <v>68.392756083757774</v>
      </c>
      <c r="X13" s="350">
        <f>IFERROR(abril!AC41,"")</f>
        <v>7.6499999999999995</v>
      </c>
      <c r="Y13" s="206">
        <f>IFERROR(abril!AD41,"")</f>
        <v>3.2</v>
      </c>
      <c r="Z13" s="199">
        <f>IFERROR(abril!AE41,"")</f>
        <v>52.742787484762289</v>
      </c>
    </row>
    <row r="14" spans="1:26" ht="19.899999999999999" customHeight="1" x14ac:dyDescent="0.2">
      <c r="A14" s="209">
        <v>45047</v>
      </c>
      <c r="B14" s="192">
        <f>maig!C40</f>
        <v>345</v>
      </c>
      <c r="C14" s="139">
        <f>IFERROR(maig!C41,"")</f>
        <v>11.129032258064516</v>
      </c>
      <c r="D14" s="192">
        <f>IFERROR(maig!I41,"")</f>
        <v>198.3</v>
      </c>
      <c r="E14" s="200">
        <f>IFERROR(maig!J41,"")</f>
        <v>6.7227272727272691</v>
      </c>
      <c r="F14" s="142">
        <f>IFERROR(maig!K41,"")</f>
        <v>96.392960500376191</v>
      </c>
      <c r="G14" s="192">
        <f>IFERROR(maig!L41,"")</f>
        <v>329.77714285714291</v>
      </c>
      <c r="H14" s="200">
        <f>IFERROR(maig!M41,"")</f>
        <v>5.3676363636363629</v>
      </c>
      <c r="I14" s="147">
        <f>IFERROR(maig!N41,"")</f>
        <v>98.052233298866312</v>
      </c>
      <c r="J14" s="192">
        <f>IFERROR(maig!O41,"")</f>
        <v>647.24285714285713</v>
      </c>
      <c r="K14" s="200">
        <f>IFERROR(maig!P41,"")</f>
        <v>22.881818181818183</v>
      </c>
      <c r="L14" s="147">
        <f>IFERROR(maig!Q41,"")</f>
        <v>95.825281552906063</v>
      </c>
      <c r="M14" s="452">
        <f>IFERROR(maig!R41,"")</f>
        <v>101.25</v>
      </c>
      <c r="N14" s="203">
        <f>IFERROR(maig!S41,"")</f>
        <v>3.65</v>
      </c>
      <c r="O14" s="452">
        <f>IFERROR(maig!T41,"")</f>
        <v>36.75</v>
      </c>
      <c r="P14" s="203">
        <f>IFERROR(maig!U41,"")</f>
        <v>1.8</v>
      </c>
      <c r="Q14" s="452">
        <f>IFERROR(maig!V41,"")</f>
        <v>1.3</v>
      </c>
      <c r="R14" s="203">
        <f>IFERROR(maig!W41,"")</f>
        <v>0.35</v>
      </c>
      <c r="S14" s="146" t="str">
        <f>IFERROR(maig!X41,"")</f>
        <v/>
      </c>
      <c r="T14" s="145" t="str">
        <f>IFERROR(maig!Y41,"")</f>
        <v/>
      </c>
      <c r="U14" s="56">
        <f>IFERROR(maig!Z41,"")</f>
        <v>102.55</v>
      </c>
      <c r="V14" s="33">
        <f>IFERROR(maig!AA41,"")</f>
        <v>4</v>
      </c>
      <c r="W14" s="537">
        <f>IFERROR(maig!AB41,"")</f>
        <v>95.493531177779204</v>
      </c>
      <c r="X14" s="350">
        <f>IFERROR(maig!AC41,"")</f>
        <v>9.4</v>
      </c>
      <c r="Y14" s="206">
        <f>IFERROR(maig!AD41,"")</f>
        <v>2.4</v>
      </c>
      <c r="Z14" s="199">
        <f>IFERROR(maig!AE41,"")</f>
        <v>66.216414623403324</v>
      </c>
    </row>
    <row r="15" spans="1:26" ht="19.899999999999999" customHeight="1" x14ac:dyDescent="0.2">
      <c r="A15" s="209">
        <v>45078</v>
      </c>
      <c r="B15" s="192">
        <f>juny!C40</f>
        <v>281.91666666666663</v>
      </c>
      <c r="C15" s="139">
        <f>IFERROR(juny!C41,"")</f>
        <v>9.3972222222222204</v>
      </c>
      <c r="D15" s="192">
        <f>IFERROR(juny!I41,"")</f>
        <v>114</v>
      </c>
      <c r="E15" s="200">
        <f>IFERROR(juny!J41,"")</f>
        <v>7.660476190476186</v>
      </c>
      <c r="F15" s="148">
        <f>IFERROR(juny!K41,"")</f>
        <v>91.501578897576934</v>
      </c>
      <c r="G15" s="192">
        <f>IFERROR(juny!L41,"")</f>
        <v>168.6</v>
      </c>
      <c r="H15" s="200">
        <f>IFERROR(juny!M41,"")</f>
        <v>5.7585714285714262</v>
      </c>
      <c r="I15" s="147">
        <f>IFERROR(juny!N41,"")</f>
        <v>94.126471634463826</v>
      </c>
      <c r="J15" s="192">
        <f>IFERROR(juny!O41,"")</f>
        <v>306.7</v>
      </c>
      <c r="K15" s="200">
        <f>IFERROR(juny!P41,"")</f>
        <v>22.410714285714278</v>
      </c>
      <c r="L15" s="147">
        <f>IFERROR(juny!Q41,"")</f>
        <v>89.419468447616353</v>
      </c>
      <c r="M15" s="452">
        <f>IFERROR(juny!R41,"")</f>
        <v>37.299999999999997</v>
      </c>
      <c r="N15" s="203">
        <f>IFERROR(juny!S41,"")</f>
        <v>2.15</v>
      </c>
      <c r="O15" s="452">
        <f>IFERROR(juny!T41,"")</f>
        <v>22</v>
      </c>
      <c r="P15" s="203">
        <f>IFERROR(juny!U41,"")</f>
        <v>3.55</v>
      </c>
      <c r="Q15" s="452">
        <f>IFERROR(juny!V41,"")</f>
        <v>1.4500000000000002</v>
      </c>
      <c r="R15" s="203">
        <f>IFERROR(juny!W41,"")</f>
        <v>0.9</v>
      </c>
      <c r="S15" s="146" t="str">
        <f>IFERROR(juny!X41,"")</f>
        <v/>
      </c>
      <c r="T15" s="145" t="str">
        <f>IFERROR(juny!Y41,"")</f>
        <v/>
      </c>
      <c r="U15" s="56">
        <f>IFERROR(juny!Z41,"")</f>
        <v>38.75</v>
      </c>
      <c r="V15" s="33">
        <f>IFERROR(juny!AA41,"")</f>
        <v>3.05</v>
      </c>
      <c r="W15" s="537">
        <f>IFERROR(juny!AB41,"")</f>
        <v>92.842490493000952</v>
      </c>
      <c r="X15" s="350">
        <f>IFERROR(juny!AC41,"")</f>
        <v>2.75</v>
      </c>
      <c r="Y15" s="206">
        <v>0</v>
      </c>
      <c r="Z15" s="199">
        <f>IFERROR(juny!AE41,"")</f>
        <v>100</v>
      </c>
    </row>
    <row r="16" spans="1:26" ht="19.899999999999999" customHeight="1" x14ac:dyDescent="0.2">
      <c r="A16" s="209">
        <v>45108</v>
      </c>
      <c r="B16" s="192">
        <f>juliol!C40</f>
        <v>577.5</v>
      </c>
      <c r="C16" s="139">
        <f>IFERROR(juliol!C41,"")</f>
        <v>18.629032258064516</v>
      </c>
      <c r="D16" s="192">
        <f>IFERROR(juliol!I41,"")</f>
        <v>442.9666666666667</v>
      </c>
      <c r="E16" s="200">
        <f>IFERROR(juliol!J41,"")</f>
        <v>9.6035087719298176</v>
      </c>
      <c r="F16" s="148">
        <f>IFERROR(juliol!K41,"")</f>
        <v>93.660837569117092</v>
      </c>
      <c r="G16" s="192">
        <f>IFERROR(juliol!L41,"")</f>
        <v>650.10571428571438</v>
      </c>
      <c r="H16" s="200">
        <f>IFERROR(juliol!M41,"")</f>
        <v>5.9976608187134461</v>
      </c>
      <c r="I16" s="147">
        <f>IFERROR(juliol!N41,"")</f>
        <v>98.277201938674651</v>
      </c>
      <c r="J16" s="192">
        <f>IFERROR(juliol!O41,"")</f>
        <v>1211.8285714285716</v>
      </c>
      <c r="K16" s="200">
        <f>IFERROR(juliol!P41,"")</f>
        <v>24.897660818713437</v>
      </c>
      <c r="L16" s="147">
        <f>IFERROR(juliol!Q41,"")</f>
        <v>96.322938755326163</v>
      </c>
      <c r="M16" s="452">
        <f>IFERROR(juliol!R41,"")</f>
        <v>105.35</v>
      </c>
      <c r="N16" s="203">
        <f>IFERROR(juliol!S41,"")</f>
        <v>17.75</v>
      </c>
      <c r="O16" s="452">
        <f>IFERROR(juliol!T41,"")</f>
        <v>65.900000000000006</v>
      </c>
      <c r="P16" s="203">
        <f>IFERROR(juliol!U41,"")</f>
        <v>14.15</v>
      </c>
      <c r="Q16" s="452">
        <f>IFERROR(juliol!V41,"")</f>
        <v>0.25</v>
      </c>
      <c r="R16" s="203">
        <f>IFERROR(juliol!W41,"")</f>
        <v>1.2</v>
      </c>
      <c r="S16" s="146" t="str">
        <f>IFERROR(juliol!X41,"")</f>
        <v/>
      </c>
      <c r="T16" s="145" t="str">
        <f>IFERROR(juliol!Y41,"")</f>
        <v/>
      </c>
      <c r="U16" s="56">
        <f>IFERROR(juliol!Z41,"")</f>
        <v>105.6</v>
      </c>
      <c r="V16" s="33">
        <f>IFERROR(juliol!AA41,"")</f>
        <v>18.950000000000003</v>
      </c>
      <c r="W16" s="537">
        <f>IFERROR(juliol!AB41,"")</f>
        <v>84.578373015873012</v>
      </c>
      <c r="X16" s="350">
        <f>IFERROR(juliol!AC41,"")</f>
        <v>11.3</v>
      </c>
      <c r="Y16" s="206">
        <f>IFERROR(juliol!AD41,"")</f>
        <v>6.1</v>
      </c>
      <c r="Z16" s="199">
        <f>IFERROR(juliol!AE41,"")</f>
        <v>44.624183006535958</v>
      </c>
    </row>
    <row r="17" spans="1:26" ht="19.899999999999999" customHeight="1" x14ac:dyDescent="0.2">
      <c r="A17" s="209">
        <v>45139</v>
      </c>
      <c r="B17" s="192">
        <f>agost!C40</f>
        <v>580</v>
      </c>
      <c r="C17" s="139">
        <f>IFERROR(agost!C41,"")</f>
        <v>18.70967741935484</v>
      </c>
      <c r="D17" s="192">
        <f>IFERROR(agost!I41,"")</f>
        <v>517.13333333333344</v>
      </c>
      <c r="E17" s="200">
        <f>IFERROR(agost!J41,"")</f>
        <v>8.1833333333333336</v>
      </c>
      <c r="F17" s="148">
        <f>IFERROR(agost!K41,"")</f>
        <v>97.277456046386035</v>
      </c>
      <c r="G17" s="192">
        <f>IFERROR(agost!L41,"")</f>
        <v>794.35928571428576</v>
      </c>
      <c r="H17" s="200">
        <f>IFERROR(agost!M41,"")</f>
        <v>4.7020000000000026</v>
      </c>
      <c r="I17" s="147">
        <f>IFERROR(agost!N41,"")</f>
        <v>98.93439503739161</v>
      </c>
      <c r="J17" s="192">
        <f>IFERROR(agost!O41,"")</f>
        <v>1452.7714285714287</v>
      </c>
      <c r="K17" s="200">
        <f>IFERROR(agost!P41,"")</f>
        <v>19.458333333333346</v>
      </c>
      <c r="L17" s="147">
        <f>IFERROR(agost!Q41,"")</f>
        <v>97.654878959442243</v>
      </c>
      <c r="M17" s="452">
        <f>IFERROR(agost!R41,"")</f>
        <v>135.9</v>
      </c>
      <c r="N17" s="203">
        <f>IFERROR(agost!S41,"")</f>
        <v>42.4</v>
      </c>
      <c r="O17" s="452">
        <f>IFERROR(agost!T41,"")</f>
        <v>85.75</v>
      </c>
      <c r="P17" s="203">
        <f>IFERROR(agost!U41,"")</f>
        <v>24.5</v>
      </c>
      <c r="Q17" s="452">
        <f>IFERROR(agost!V41,"")</f>
        <v>0.5</v>
      </c>
      <c r="R17" s="203">
        <f>IFERROR(agost!W41,"")</f>
        <v>0.6</v>
      </c>
      <c r="S17" s="146" t="str">
        <f>IFERROR(agost!X41,"")</f>
        <v/>
      </c>
      <c r="T17" s="145" t="str">
        <f>IFERROR(agost!Y41,"")</f>
        <v/>
      </c>
      <c r="U17" s="56">
        <f>IFERROR(agost!Z41,"")</f>
        <v>136.4</v>
      </c>
      <c r="V17" s="33">
        <f>IFERROR(agost!AA41,"")</f>
        <v>43</v>
      </c>
      <c r="W17" s="537">
        <f>IFERROR(agost!AB41,"")</f>
        <v>68.488964346349746</v>
      </c>
      <c r="X17" s="350">
        <f>IFERROR(agost!AC41,"")</f>
        <v>11.15</v>
      </c>
      <c r="Y17" s="206">
        <f>IFERROR(agost!AD41,"")</f>
        <v>0.45</v>
      </c>
      <c r="Z17" s="199">
        <f>IFERROR(agost!AE41,"")</f>
        <v>96.269143043336584</v>
      </c>
    </row>
    <row r="18" spans="1:26" ht="19.899999999999999" customHeight="1" x14ac:dyDescent="0.2">
      <c r="A18" s="209">
        <v>45170</v>
      </c>
      <c r="B18" s="192">
        <f>setembre!C40</f>
        <v>335</v>
      </c>
      <c r="C18" s="139">
        <f>IFERROR(setembre!C41,"")</f>
        <v>11.166666666666666</v>
      </c>
      <c r="D18" s="192">
        <f>IFERROR(setembre!I41,"")</f>
        <v>411.6</v>
      </c>
      <c r="E18" s="200">
        <f>IFERROR(setembre!J41,"")</f>
        <v>5.9286842105263</v>
      </c>
      <c r="F18" s="148">
        <f>IFERROR(setembre!K41,"")</f>
        <v>97.124776705233998</v>
      </c>
      <c r="G18" s="192">
        <f>IFERROR(setembre!L41,"")</f>
        <v>639.987142857143</v>
      </c>
      <c r="H18" s="200">
        <f>IFERROR(setembre!M41,"")</f>
        <v>5.5322105263157848</v>
      </c>
      <c r="I18" s="147">
        <f>IFERROR(setembre!N41,"")</f>
        <v>98.108363313135015</v>
      </c>
      <c r="J18" s="192">
        <f>IFERROR(setembre!O41,"")</f>
        <v>1178.9857142857145</v>
      </c>
      <c r="K18" s="200">
        <f>IFERROR(setembre!P41,"")</f>
        <v>15.834210526315768</v>
      </c>
      <c r="L18" s="147">
        <f>IFERROR(setembre!Q41,"")</f>
        <v>97.326163250863559</v>
      </c>
      <c r="M18" s="452">
        <f>IFERROR(setembre!R41,"")</f>
        <v>128.4</v>
      </c>
      <c r="N18" s="203">
        <f>IFERROR(setembre!S41,"")</f>
        <v>2.4500000000000002</v>
      </c>
      <c r="O18" s="452">
        <f>IFERROR(setembre!T41,"")</f>
        <v>99.275000000000006</v>
      </c>
      <c r="P18" s="203">
        <f>IFERROR(setembre!U41,"")</f>
        <v>0.55000000000000004</v>
      </c>
      <c r="Q18" s="452">
        <f>IFERROR(setembre!V41,"")</f>
        <v>0.35</v>
      </c>
      <c r="R18" s="203">
        <f>IFERROR(setembre!W41,"")</f>
        <v>0.45</v>
      </c>
      <c r="S18" s="146" t="str">
        <f>IFERROR(setembre!X41,"")</f>
        <v/>
      </c>
      <c r="T18" s="145" t="str">
        <f>IFERROR(setembre!Y41,"")</f>
        <v/>
      </c>
      <c r="U18" s="56">
        <f>IFERROR(setembre!Z41,"")</f>
        <v>128.75</v>
      </c>
      <c r="V18" s="33">
        <f>IFERROR(setembre!AA41,"")</f>
        <v>2.9000000000000004</v>
      </c>
      <c r="W18" s="537">
        <f>IFERROR(setembre!AB41,"")</f>
        <v>97.724031007751947</v>
      </c>
      <c r="X18" s="350">
        <f>IFERROR(setembre!AC41,"")</f>
        <v>9.8500000000000014</v>
      </c>
      <c r="Y18" s="206">
        <f>IFERROR(setembre!AD41,"")</f>
        <v>0.45</v>
      </c>
      <c r="Z18" s="199">
        <f>IFERROR(setembre!AE41,"")</f>
        <v>95.233565842316636</v>
      </c>
    </row>
    <row r="19" spans="1:26" ht="19.899999999999999" customHeight="1" x14ac:dyDescent="0.2">
      <c r="A19" s="209">
        <v>45200</v>
      </c>
      <c r="B19" s="192">
        <f>octubre!C40</f>
        <v>279</v>
      </c>
      <c r="C19" s="139">
        <f>IFERROR(octubre!C41,"")</f>
        <v>9</v>
      </c>
      <c r="D19" s="146">
        <f>IFERROR(octubre!I41,"")</f>
        <v>300</v>
      </c>
      <c r="E19" s="618">
        <f>IFERROR(octubre!J41,"")</f>
        <v>5.4545454545454541</v>
      </c>
      <c r="F19" s="148">
        <f>IFERROR(octubre!K41,"")</f>
        <v>97.685281862879478</v>
      </c>
      <c r="G19" s="619">
        <f>IFERROR(octubre!L41,"")</f>
        <v>564.5454545454545</v>
      </c>
      <c r="H19" s="620">
        <f>IFERROR(octubre!M41,"")</f>
        <v>5.4545454545454541</v>
      </c>
      <c r="I19" s="147">
        <f>IFERROR(octubre!N41,"")</f>
        <v>98.786502438351818</v>
      </c>
      <c r="J19" s="146">
        <f>IFERROR(octubre!O41,"")</f>
        <v>814</v>
      </c>
      <c r="K19" s="620">
        <f>IFERROR(octubre!P41,"")</f>
        <v>17.636363636363637</v>
      </c>
      <c r="L19" s="147">
        <f>IFERROR(octubre!Q41,"")</f>
        <v>97.42615188332681</v>
      </c>
      <c r="M19" s="146">
        <f>IFERROR(octubre!R41,"")</f>
        <v>99.6</v>
      </c>
      <c r="N19" s="145">
        <f>IFERROR(octubre!S41,"")</f>
        <v>21.6</v>
      </c>
      <c r="O19" s="146">
        <f>IFERROR(octubre!T41,"")</f>
        <v>60.7</v>
      </c>
      <c r="P19" s="145">
        <f>IFERROR(octubre!U41,"")</f>
        <v>17.55</v>
      </c>
      <c r="Q19" s="146">
        <f>IFERROR(octubre!V41,"")</f>
        <v>0.05</v>
      </c>
      <c r="R19" s="145">
        <f>IFERROR(octubre!W41,"")</f>
        <v>0.05</v>
      </c>
      <c r="S19" s="146" t="str">
        <f>IFERROR(octubre!X41,"")</f>
        <v/>
      </c>
      <c r="T19" s="145" t="str">
        <f>IFERROR(octubre!Y41,"")</f>
        <v/>
      </c>
      <c r="U19" s="56">
        <f>IFERROR(octubre!Z41,"")</f>
        <v>99.65</v>
      </c>
      <c r="V19" s="33">
        <f>IFERROR(octubre!AA41,"")</f>
        <v>21.65</v>
      </c>
      <c r="W19" s="537">
        <f>IFERROR(octubre!AB41,"")</f>
        <v>78.291467666203161</v>
      </c>
      <c r="X19" s="146">
        <f>IFERROR(octubre!AC41,"")</f>
        <v>9.25</v>
      </c>
      <c r="Y19" s="145">
        <f>IFERROR(octubre!AD41,"")</f>
        <v>3.05</v>
      </c>
      <c r="Z19" s="199">
        <f>IFERROR(octubre!AE41,"")</f>
        <v>66.754447565543074</v>
      </c>
    </row>
    <row r="20" spans="1:26" ht="19.899999999999999" customHeight="1" x14ac:dyDescent="0.2">
      <c r="A20" s="209">
        <v>45231</v>
      </c>
      <c r="B20" s="192">
        <f>novembre!C40</f>
        <v>246</v>
      </c>
      <c r="C20" s="139">
        <f>IFERROR(novembre!C41,"")</f>
        <v>8.1999999999999993</v>
      </c>
      <c r="D20" s="619">
        <f>IFERROR(novembre!I41,"")</f>
        <v>164.22222222222223</v>
      </c>
      <c r="E20" s="618">
        <f>IFERROR(novembre!J41,"")</f>
        <v>11.777777777777779</v>
      </c>
      <c r="F20" s="148">
        <f>IFERROR(novembre!K41,"")</f>
        <v>91.387500000000003</v>
      </c>
      <c r="G20" s="619">
        <f>IFERROR(novembre!L41,"")</f>
        <v>276.33333333333331</v>
      </c>
      <c r="H20" s="620">
        <f>IFERROR(novembre!M41,"")</f>
        <v>6.5555555555555554</v>
      </c>
      <c r="I20" s="147">
        <f>IFERROR(novembre!N41,"")</f>
        <v>97.174999999999997</v>
      </c>
      <c r="J20" s="619">
        <f>IFERROR(novembre!O41,"")</f>
        <v>505.88888888888891</v>
      </c>
      <c r="K20" s="620">
        <f>IFERROR(novembre!P41,"")</f>
        <v>26.888888888888889</v>
      </c>
      <c r="L20" s="147">
        <f>IFERROR(novembre!Q41,"")</f>
        <v>94.080872301507313</v>
      </c>
      <c r="M20" s="146">
        <f>IFERROR(novembre!R41,"")</f>
        <v>45.45</v>
      </c>
      <c r="N20" s="145">
        <f>IFERROR(novembre!S41,"")</f>
        <v>2.1</v>
      </c>
      <c r="O20" s="146">
        <f>IFERROR(novembre!T41,"")</f>
        <v>41.45</v>
      </c>
      <c r="P20" s="206">
        <f>IFERROR(novembre!U41,"")</f>
        <v>0.6</v>
      </c>
      <c r="Q20" s="146">
        <f>IFERROR(novembre!V41,"")</f>
        <v>0.55000000000000004</v>
      </c>
      <c r="R20" s="145">
        <f>IFERROR(novembre!W41,"")</f>
        <v>10.95</v>
      </c>
      <c r="S20" s="146" t="str">
        <f>IFERROR(novembre!X41,"")</f>
        <v/>
      </c>
      <c r="T20" s="145" t="str">
        <f>IFERROR(novembre!Y41,"")</f>
        <v/>
      </c>
      <c r="U20" s="56">
        <f>IFERROR(novembre!Z41,"")</f>
        <v>46</v>
      </c>
      <c r="V20" s="33">
        <f>IFERROR(novembre!AA41,"")</f>
        <v>13.05</v>
      </c>
      <c r="W20" s="537">
        <f>IFERROR(novembre!AB41,"")</f>
        <v>71.75</v>
      </c>
      <c r="X20" s="146">
        <f>IFERROR(novembre!AC41,"")</f>
        <v>4.3499999999999996</v>
      </c>
      <c r="Y20" s="145">
        <f>IFERROR(novembre!AD41,"")</f>
        <v>4.1500000000000004</v>
      </c>
      <c r="Z20" s="199">
        <f>IFERROR(novembre!AE41,"")</f>
        <v>4.7027027027027071</v>
      </c>
    </row>
    <row r="21" spans="1:26" ht="19.899999999999999" customHeight="1" thickBot="1" x14ac:dyDescent="0.25">
      <c r="A21" s="209">
        <v>45261</v>
      </c>
      <c r="B21" s="192">
        <f>desembre!C40</f>
        <v>330</v>
      </c>
      <c r="C21" s="139">
        <f>IFERROR(desembre!C41,"")</f>
        <v>10.64516129032258</v>
      </c>
      <c r="D21" s="619">
        <f>IFERROR(desembre!I41,"")</f>
        <v>230.2</v>
      </c>
      <c r="E21" s="618">
        <f>IFERROR(desembre!J41,"")</f>
        <v>6.5</v>
      </c>
      <c r="F21" s="148">
        <f>IFERROR(desembre!K41,"")</f>
        <v>97.223709285554023</v>
      </c>
      <c r="G21" s="619">
        <f>IFERROR(desembre!L41,"")</f>
        <v>574.00428571428574</v>
      </c>
      <c r="H21" s="620">
        <f>IFERROR(desembre!M41,"")</f>
        <v>5.1200000000000063</v>
      </c>
      <c r="I21" s="147">
        <f>IFERROR(desembre!N41,"")</f>
        <v>98.594342803651188</v>
      </c>
      <c r="J21" s="619">
        <f>IFERROR(desembre!O41,"")</f>
        <v>1130.7714285714287</v>
      </c>
      <c r="K21" s="620">
        <f>IFERROR(desembre!P41,"")</f>
        <v>20.650000000000027</v>
      </c>
      <c r="L21" s="147">
        <f>IFERROR(desembre!Q41,"")</f>
        <v>97.758900647030245</v>
      </c>
      <c r="M21" s="146">
        <f>IFERROR(desembre!R41,"")</f>
        <v>96.5</v>
      </c>
      <c r="N21" s="145">
        <f>IFERROR(desembre!S41,"")</f>
        <v>0.3</v>
      </c>
      <c r="O21" s="146">
        <f>IFERROR(desembre!T41,"")</f>
        <v>64.2</v>
      </c>
      <c r="P21" s="206">
        <f>IFERROR(desembre!U41,"")</f>
        <v>0.1</v>
      </c>
      <c r="Q21" s="146">
        <f>IFERROR(desembre!V41,"")</f>
        <v>0.5</v>
      </c>
      <c r="R21" s="145">
        <f>IFERROR(desembre!W41,"")</f>
        <v>0.35</v>
      </c>
      <c r="S21" s="146" t="str">
        <f>IFERROR(desembre!X41,"")</f>
        <v/>
      </c>
      <c r="T21" s="145" t="str">
        <f>IFERROR(desembre!Y41,"")</f>
        <v/>
      </c>
      <c r="U21" s="56">
        <f>IFERROR(desembre!Z41,"")</f>
        <v>97</v>
      </c>
      <c r="V21" s="33">
        <f>IFERROR(desembre!AA41,"")</f>
        <v>0.65</v>
      </c>
      <c r="W21" s="537">
        <f>IFERROR(desembre!AB41,"")</f>
        <v>99.356435643564353</v>
      </c>
      <c r="X21" s="146">
        <f>IFERROR(desembre!AC41,"")</f>
        <v>8.8999999999999986</v>
      </c>
      <c r="Y21" s="145">
        <f>IFERROR(desembre!AD41,"")</f>
        <v>7.8000000000000007</v>
      </c>
      <c r="Z21" s="199">
        <f>IFERROR(desembre!AE41,"")</f>
        <v>12.340533030188194</v>
      </c>
    </row>
    <row r="22" spans="1:26" ht="19.899999999999999" customHeight="1" thickTop="1" x14ac:dyDescent="0.25">
      <c r="A22" s="327" t="s">
        <v>11</v>
      </c>
      <c r="B22" s="39">
        <f>SUM(B10:B21)</f>
        <v>4410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17"/>
      <c r="N22" s="18"/>
      <c r="O22" s="17"/>
      <c r="P22" s="18"/>
      <c r="Q22" s="17"/>
      <c r="R22" s="18"/>
      <c r="S22" s="17"/>
      <c r="T22" s="18"/>
      <c r="U22" s="17"/>
      <c r="V22" s="18"/>
      <c r="W22" s="16"/>
      <c r="X22" s="17"/>
      <c r="Y22" s="18"/>
      <c r="Z22" s="16"/>
    </row>
    <row r="23" spans="1:26" s="20" customFormat="1" ht="19.899999999999999" customHeight="1" x14ac:dyDescent="0.25">
      <c r="A23" s="328" t="s">
        <v>12</v>
      </c>
      <c r="B23" s="8">
        <f t="shared" ref="B23:C23" si="0">AVERAGE(B10:B21)</f>
        <v>367.5</v>
      </c>
      <c r="C23" s="9">
        <f t="shared" si="0"/>
        <v>12.068951612903227</v>
      </c>
      <c r="D23" s="8">
        <f t="shared" ref="D23:Z23" si="1">AVERAGE(D10:D21)</f>
        <v>287.09100529100527</v>
      </c>
      <c r="E23" s="10">
        <f t="shared" si="1"/>
        <v>9.0689593921921006</v>
      </c>
      <c r="F23" s="13">
        <f t="shared" si="1"/>
        <v>94.603251618872392</v>
      </c>
      <c r="G23" s="8">
        <f t="shared" si="1"/>
        <v>472.63813878581749</v>
      </c>
      <c r="H23" s="10">
        <f t="shared" si="1"/>
        <v>6.6638194785091072</v>
      </c>
      <c r="I23" s="13">
        <f t="shared" si="1"/>
        <v>96.940564501069005</v>
      </c>
      <c r="J23" s="8">
        <f t="shared" si="1"/>
        <v>867.87403628117909</v>
      </c>
      <c r="K23" s="10">
        <f t="shared" si="1"/>
        <v>26.164974538681321</v>
      </c>
      <c r="L23" s="13">
        <f t="shared" si="1"/>
        <v>94.693458597165076</v>
      </c>
      <c r="M23" s="19">
        <f t="shared" si="1"/>
        <v>95.133333333333326</v>
      </c>
      <c r="N23" s="15">
        <f t="shared" si="1"/>
        <v>13.766666666666666</v>
      </c>
      <c r="O23" s="19">
        <f t="shared" si="1"/>
        <v>67.747916666666683</v>
      </c>
      <c r="P23" s="15">
        <f t="shared" si="1"/>
        <v>9.9791666666666661</v>
      </c>
      <c r="Q23" s="19">
        <f t="shared" ref="Q23:R23" si="2">AVERAGE(Q10:Q21)</f>
        <v>0.89166666666666672</v>
      </c>
      <c r="R23" s="15">
        <f t="shared" si="2"/>
        <v>1.5374999999999999</v>
      </c>
      <c r="S23" s="19"/>
      <c r="T23" s="15"/>
      <c r="U23" s="19">
        <f t="shared" si="1"/>
        <v>96.02500000000002</v>
      </c>
      <c r="V23" s="15">
        <f t="shared" si="1"/>
        <v>15.304166666666669</v>
      </c>
      <c r="W23" s="13">
        <f t="shared" si="1"/>
        <v>83.574713661865118</v>
      </c>
      <c r="X23" s="19">
        <f t="shared" si="1"/>
        <v>8.6833333333333353</v>
      </c>
      <c r="Y23" s="15">
        <f t="shared" si="1"/>
        <v>3.2416666666666671</v>
      </c>
      <c r="Z23" s="13">
        <f t="shared" si="1"/>
        <v>60.16676624115518</v>
      </c>
    </row>
    <row r="24" spans="1:26" s="20" customFormat="1" ht="19.899999999999999" customHeight="1" x14ac:dyDescent="0.25">
      <c r="A24" s="329" t="s">
        <v>13</v>
      </c>
      <c r="B24" s="8">
        <f t="shared" ref="B24:Z24" si="3">MAX(B10:B21)</f>
        <v>580</v>
      </c>
      <c r="C24" s="9">
        <f t="shared" si="3"/>
        <v>18.70967741935484</v>
      </c>
      <c r="D24" s="8">
        <f t="shared" si="3"/>
        <v>517.13333333333344</v>
      </c>
      <c r="E24" s="10">
        <f t="shared" si="3"/>
        <v>16.277777777777761</v>
      </c>
      <c r="F24" s="13">
        <f t="shared" si="3"/>
        <v>97.685281862879478</v>
      </c>
      <c r="G24" s="8">
        <f t="shared" si="3"/>
        <v>794.35928571428576</v>
      </c>
      <c r="H24" s="10">
        <f t="shared" si="3"/>
        <v>15.382222222222218</v>
      </c>
      <c r="I24" s="13">
        <f t="shared" si="3"/>
        <v>98.93439503739161</v>
      </c>
      <c r="J24" s="8">
        <f t="shared" si="3"/>
        <v>1452.7714285714287</v>
      </c>
      <c r="K24" s="10">
        <f t="shared" si="3"/>
        <v>55.944444444444429</v>
      </c>
      <c r="L24" s="13">
        <f t="shared" si="3"/>
        <v>97.758900647030245</v>
      </c>
      <c r="M24" s="19">
        <f t="shared" si="3"/>
        <v>135.9</v>
      </c>
      <c r="N24" s="15">
        <f t="shared" si="3"/>
        <v>42.4</v>
      </c>
      <c r="O24" s="19">
        <f t="shared" si="3"/>
        <v>100.35</v>
      </c>
      <c r="P24" s="15">
        <f t="shared" si="3"/>
        <v>24.5</v>
      </c>
      <c r="Q24" s="19">
        <f t="shared" ref="Q24:R24" si="4">MAX(Q10:Q21)</f>
        <v>1.75</v>
      </c>
      <c r="R24" s="15">
        <f t="shared" si="4"/>
        <v>10.95</v>
      </c>
      <c r="S24" s="19"/>
      <c r="T24" s="15"/>
      <c r="U24" s="19">
        <f t="shared" si="3"/>
        <v>136.4</v>
      </c>
      <c r="V24" s="15">
        <f t="shared" si="3"/>
        <v>43</v>
      </c>
      <c r="W24" s="13">
        <f t="shared" si="3"/>
        <v>99.356435643564353</v>
      </c>
      <c r="X24" s="19">
        <f t="shared" si="3"/>
        <v>11.3</v>
      </c>
      <c r="Y24" s="15">
        <f t="shared" si="3"/>
        <v>7.8000000000000007</v>
      </c>
      <c r="Z24" s="13">
        <f t="shared" si="3"/>
        <v>100</v>
      </c>
    </row>
    <row r="25" spans="1:26" s="20" customFormat="1" ht="19.899999999999999" customHeight="1" thickBot="1" x14ac:dyDescent="0.3">
      <c r="A25" s="330" t="s">
        <v>14</v>
      </c>
      <c r="B25" s="21">
        <f t="shared" ref="B25:Z25" si="5">MIN(B10:B21)</f>
        <v>246</v>
      </c>
      <c r="C25" s="22">
        <f t="shared" si="5"/>
        <v>8.1999999999999993</v>
      </c>
      <c r="D25" s="21">
        <f t="shared" si="5"/>
        <v>114</v>
      </c>
      <c r="E25" s="23">
        <f t="shared" si="5"/>
        <v>5.4545454545454541</v>
      </c>
      <c r="F25" s="24">
        <f t="shared" si="5"/>
        <v>87.363296880905978</v>
      </c>
      <c r="G25" s="21">
        <f t="shared" si="5"/>
        <v>168.6</v>
      </c>
      <c r="H25" s="23">
        <f t="shared" si="5"/>
        <v>4.7020000000000026</v>
      </c>
      <c r="I25" s="24">
        <f t="shared" si="5"/>
        <v>86.824670977781693</v>
      </c>
      <c r="J25" s="21">
        <f t="shared" si="5"/>
        <v>306.7</v>
      </c>
      <c r="K25" s="23">
        <f t="shared" si="5"/>
        <v>15.834210526315768</v>
      </c>
      <c r="L25" s="24">
        <f t="shared" si="5"/>
        <v>83.291817809363224</v>
      </c>
      <c r="M25" s="21">
        <f t="shared" si="5"/>
        <v>37.299999999999997</v>
      </c>
      <c r="N25" s="23">
        <f t="shared" si="5"/>
        <v>0.3</v>
      </c>
      <c r="O25" s="21">
        <f t="shared" si="5"/>
        <v>22</v>
      </c>
      <c r="P25" s="23">
        <f t="shared" si="5"/>
        <v>0.1</v>
      </c>
      <c r="Q25" s="21">
        <f t="shared" ref="Q25:R25" si="6">MIN(Q10:Q21)</f>
        <v>0.05</v>
      </c>
      <c r="R25" s="23">
        <f t="shared" si="6"/>
        <v>0.05</v>
      </c>
      <c r="S25" s="21"/>
      <c r="T25" s="23"/>
      <c r="U25" s="21">
        <f t="shared" si="5"/>
        <v>38.75</v>
      </c>
      <c r="V25" s="23">
        <f t="shared" si="5"/>
        <v>0.65</v>
      </c>
      <c r="W25" s="24">
        <f t="shared" si="5"/>
        <v>68.392756083757774</v>
      </c>
      <c r="X25" s="21">
        <f t="shared" si="5"/>
        <v>2.75</v>
      </c>
      <c r="Y25" s="23">
        <f t="shared" si="5"/>
        <v>0</v>
      </c>
      <c r="Z25" s="24">
        <f t="shared" si="5"/>
        <v>4.7027027027027071</v>
      </c>
    </row>
    <row r="26" spans="1:26" s="20" customFormat="1" ht="16.5" thickTop="1" thickBot="1" x14ac:dyDescent="0.3">
      <c r="A26" s="589" t="s">
        <v>179</v>
      </c>
      <c r="B26" s="8">
        <v>416.09722222222223</v>
      </c>
      <c r="C26" s="9">
        <v>13.667340843147295</v>
      </c>
      <c r="D26" s="8">
        <v>455.55440917107586</v>
      </c>
      <c r="E26" s="10">
        <v>11.933459068737712</v>
      </c>
      <c r="F26" s="13">
        <v>93.729277677470392</v>
      </c>
      <c r="G26" s="8">
        <v>534.01553823381209</v>
      </c>
      <c r="H26" s="10">
        <v>8.0700754412426257</v>
      </c>
      <c r="I26" s="13">
        <v>97.398238776014807</v>
      </c>
      <c r="J26" s="8">
        <v>995.98515369110601</v>
      </c>
      <c r="K26" s="10">
        <v>33.841286560733153</v>
      </c>
      <c r="L26" s="13">
        <v>94.237257654234796</v>
      </c>
      <c r="M26" s="8">
        <v>113.56237499999999</v>
      </c>
      <c r="N26" s="10">
        <v>21.589583333333334</v>
      </c>
      <c r="O26" s="8">
        <v>90.508333333333326</v>
      </c>
      <c r="P26" s="10">
        <v>18.021861111111111</v>
      </c>
      <c r="Q26" s="19">
        <v>0.82095833333333335</v>
      </c>
      <c r="R26" s="15">
        <v>3.8020833333333339</v>
      </c>
      <c r="S26" s="19"/>
      <c r="T26" s="15"/>
      <c r="U26" s="8">
        <v>117.16249999999998</v>
      </c>
      <c r="V26" s="10">
        <v>25.441666666666666</v>
      </c>
      <c r="W26" s="578">
        <v>77.496664794234206</v>
      </c>
      <c r="X26" s="8">
        <v>11.086250000000001</v>
      </c>
      <c r="Y26" s="10">
        <v>4.3687500000000004</v>
      </c>
      <c r="Z26" s="13">
        <v>54.998274542527206</v>
      </c>
    </row>
    <row r="27" spans="1:26" s="20" customFormat="1" ht="16.5" thickTop="1" thickBot="1" x14ac:dyDescent="0.3">
      <c r="A27" s="590" t="s">
        <v>180</v>
      </c>
      <c r="B27" s="8">
        <v>522.08333333333337</v>
      </c>
      <c r="C27" s="9">
        <v>17.15410906298003</v>
      </c>
      <c r="D27" s="8">
        <v>251.24096119929447</v>
      </c>
      <c r="E27" s="10">
        <v>11.292592592592591</v>
      </c>
      <c r="F27" s="13">
        <v>94.023750825527245</v>
      </c>
      <c r="G27" s="8">
        <v>439.2065833333333</v>
      </c>
      <c r="H27" s="10">
        <v>8.4347050264550276</v>
      </c>
      <c r="I27" s="13">
        <v>97.626894007038786</v>
      </c>
      <c r="J27" s="8">
        <v>727.08584656084656</v>
      </c>
      <c r="K27" s="10">
        <v>28.543796296296296</v>
      </c>
      <c r="L27" s="13">
        <v>95.33285550521947</v>
      </c>
      <c r="M27" s="8">
        <v>94.686833333333325</v>
      </c>
      <c r="N27" s="10">
        <v>15.285749999999998</v>
      </c>
      <c r="O27" s="8">
        <v>83.039166666666674</v>
      </c>
      <c r="P27" s="10">
        <v>8.1394687499999989</v>
      </c>
      <c r="Q27" s="19">
        <v>0.92149999999999999</v>
      </c>
      <c r="R27" s="15">
        <v>10.030916666666668</v>
      </c>
      <c r="S27" s="19">
        <v>0.24274999999999999</v>
      </c>
      <c r="T27" s="15">
        <v>0.29308333333333336</v>
      </c>
      <c r="U27" s="8">
        <v>95.851083333333349</v>
      </c>
      <c r="V27" s="10">
        <v>25.609749999999995</v>
      </c>
      <c r="W27" s="564">
        <v>0.66656041280568357</v>
      </c>
      <c r="X27" s="8">
        <v>12.311666666666667</v>
      </c>
      <c r="Y27" s="10">
        <v>5.0003333333333337</v>
      </c>
      <c r="Z27" s="13">
        <v>51.98902983994406</v>
      </c>
    </row>
    <row r="28" spans="1:26" s="20" customFormat="1" ht="16.5" thickTop="1" thickBot="1" x14ac:dyDescent="0.3">
      <c r="A28" s="590" t="s">
        <v>181</v>
      </c>
      <c r="B28" s="8">
        <v>564.80555555555554</v>
      </c>
      <c r="C28" s="9">
        <v>18.515192438982762</v>
      </c>
      <c r="D28" s="8">
        <v>666.33013668430328</v>
      </c>
      <c r="E28" s="10">
        <v>17.186939033189031</v>
      </c>
      <c r="F28" s="13">
        <v>93.390114981987324</v>
      </c>
      <c r="G28" s="8">
        <v>652.60087896825405</v>
      </c>
      <c r="H28" s="10">
        <v>10.766266378066378</v>
      </c>
      <c r="I28" s="13">
        <v>97.970301322186501</v>
      </c>
      <c r="J28" s="8">
        <v>1006.5122354497353</v>
      </c>
      <c r="K28" s="10">
        <v>38.114166666666669</v>
      </c>
      <c r="L28" s="13">
        <v>95.201796661198856</v>
      </c>
      <c r="M28" s="8">
        <v>99.567499999999995</v>
      </c>
      <c r="N28" s="10">
        <v>20.145166666666665</v>
      </c>
      <c r="O28" s="8">
        <v>59.602499999999999</v>
      </c>
      <c r="P28" s="10">
        <v>15.489556250000001</v>
      </c>
      <c r="Q28" s="19">
        <v>2.2241666666666662</v>
      </c>
      <c r="R28" s="15">
        <v>3.8281666666666676</v>
      </c>
      <c r="S28" s="19">
        <v>0.47191666666666671</v>
      </c>
      <c r="T28" s="15">
        <v>0.17495000000000002</v>
      </c>
      <c r="U28" s="8">
        <v>102.26358333333332</v>
      </c>
      <c r="V28" s="10">
        <v>24.148283333333335</v>
      </c>
      <c r="W28" s="564">
        <v>0.72381392883705054</v>
      </c>
      <c r="X28" s="8">
        <v>14.086666666666666</v>
      </c>
      <c r="Y28" s="10">
        <v>3.2698333333333345</v>
      </c>
      <c r="Z28" s="13">
        <v>70.908392553728859</v>
      </c>
    </row>
    <row r="29" spans="1:26" ht="16.5" thickTop="1" thickBot="1" x14ac:dyDescent="0.3">
      <c r="A29" s="591" t="s">
        <v>221</v>
      </c>
      <c r="B29" s="8">
        <v>457.75</v>
      </c>
      <c r="C29" s="9">
        <v>15.008851766513059</v>
      </c>
      <c r="D29" s="8">
        <v>296.87648809523807</v>
      </c>
      <c r="E29" s="10">
        <v>9.6928250360750354</v>
      </c>
      <c r="F29" s="13">
        <v>94.890200585652508</v>
      </c>
      <c r="G29" s="8">
        <v>790.8657568623338</v>
      </c>
      <c r="H29" s="10">
        <v>8.5701222685283867</v>
      </c>
      <c r="I29" s="13">
        <v>98.773412466163663</v>
      </c>
      <c r="J29" s="8">
        <v>1177.8137221546383</v>
      </c>
      <c r="K29" s="10">
        <v>28.195074023374392</v>
      </c>
      <c r="L29" s="13">
        <v>97.242299130323133</v>
      </c>
      <c r="M29" s="8">
        <v>125.15116666666667</v>
      </c>
      <c r="N29" s="10">
        <v>7.8261666666666665</v>
      </c>
      <c r="O29" s="8">
        <v>92.791666666666671</v>
      </c>
      <c r="P29" s="10">
        <v>5.2882500000000006</v>
      </c>
      <c r="Q29" s="19">
        <v>1.9504999999999999</v>
      </c>
      <c r="R29" s="15">
        <v>3.8962916666666669</v>
      </c>
      <c r="S29" s="19">
        <v>0.36891666666666673</v>
      </c>
      <c r="T29" s="15">
        <v>0.21850000000000003</v>
      </c>
      <c r="U29" s="8">
        <v>127.47058333333332</v>
      </c>
      <c r="V29" s="10">
        <v>11.940958333333334</v>
      </c>
      <c r="W29" s="564">
        <v>0.90498373825982448</v>
      </c>
      <c r="X29" s="8">
        <v>19.143333333333334</v>
      </c>
      <c r="Y29" s="10">
        <v>5.9383333333333335</v>
      </c>
      <c r="Z29" s="13">
        <v>67.712072735502787</v>
      </c>
    </row>
    <row r="30" spans="1:26" ht="16.5" thickTop="1" thickBot="1" x14ac:dyDescent="0.3">
      <c r="A30" s="592" t="s">
        <v>222</v>
      </c>
      <c r="B30" s="8">
        <v>525.33333333333337</v>
      </c>
      <c r="C30" s="9">
        <v>17.28755760368664</v>
      </c>
      <c r="D30" s="8">
        <v>604.14166666666677</v>
      </c>
      <c r="E30" s="10">
        <v>11.423061447811447</v>
      </c>
      <c r="F30" s="13">
        <v>94.91519305093243</v>
      </c>
      <c r="G30" s="8">
        <v>1005.663815239056</v>
      </c>
      <c r="H30" s="10">
        <v>8.7962795561916973</v>
      </c>
      <c r="I30" s="13">
        <v>98.002349058806942</v>
      </c>
      <c r="J30" s="8">
        <v>1574.3437535954488</v>
      </c>
      <c r="K30" s="10">
        <v>29.5095520642775</v>
      </c>
      <c r="L30" s="13">
        <v>95.968482875433267</v>
      </c>
      <c r="M30" s="19">
        <v>107.37950000000001</v>
      </c>
      <c r="N30" s="15">
        <v>6.8885833333333339</v>
      </c>
      <c r="O30" s="19">
        <v>85.791666666666671</v>
      </c>
      <c r="P30" s="15">
        <v>3.6990208333333334</v>
      </c>
      <c r="Q30" s="19">
        <v>2.4257499999999999</v>
      </c>
      <c r="R30" s="15">
        <v>2.147305555555556</v>
      </c>
      <c r="S30" s="19">
        <v>0.2850833333333333</v>
      </c>
      <c r="T30" s="15">
        <v>8.8333333333333333E-2</v>
      </c>
      <c r="U30" s="19">
        <v>110.09033333333332</v>
      </c>
      <c r="V30" s="15">
        <v>9.1242222222222225</v>
      </c>
      <c r="W30" s="13">
        <v>90.451109857199995</v>
      </c>
      <c r="X30" s="19">
        <v>17.225833333333334</v>
      </c>
      <c r="Y30" s="15">
        <v>4.8054999999999994</v>
      </c>
      <c r="Z30" s="13">
        <v>66.304309890551963</v>
      </c>
    </row>
    <row r="31" spans="1:26" ht="16.5" thickTop="1" thickBot="1" x14ac:dyDescent="0.3">
      <c r="A31" s="593" t="s">
        <v>223</v>
      </c>
      <c r="B31" s="21">
        <v>508.68333333333334</v>
      </c>
      <c r="C31" s="22">
        <v>16.693808243727599</v>
      </c>
      <c r="D31" s="21">
        <v>323.57195601851851</v>
      </c>
      <c r="E31" s="23">
        <v>9.3851329966329988</v>
      </c>
      <c r="F31" s="24">
        <v>96.554619466934</v>
      </c>
      <c r="G31" s="21">
        <v>499.43875857321086</v>
      </c>
      <c r="H31" s="23">
        <v>8.2916688668846987</v>
      </c>
      <c r="I31" s="24">
        <v>97.713466088920271</v>
      </c>
      <c r="J31" s="21">
        <v>802.53235923358307</v>
      </c>
      <c r="K31" s="23">
        <v>30.966979465855289</v>
      </c>
      <c r="L31" s="24">
        <v>95.089863886973959</v>
      </c>
      <c r="M31" s="579">
        <v>66.205916666666653</v>
      </c>
      <c r="N31" s="461">
        <v>9.4077500000000001</v>
      </c>
      <c r="O31" s="579">
        <v>42.337499999999999</v>
      </c>
      <c r="P31" s="461">
        <v>1.4547361111111112</v>
      </c>
      <c r="Q31" s="579">
        <v>4.0645555555555557</v>
      </c>
      <c r="R31" s="461">
        <v>1.6207083333333332</v>
      </c>
      <c r="S31" s="579">
        <v>0.43166666666666664</v>
      </c>
      <c r="T31" s="461">
        <v>9.9374999999999991E-2</v>
      </c>
      <c r="U31" s="579">
        <v>69.445166666666651</v>
      </c>
      <c r="V31" s="461">
        <v>11.136166666666666</v>
      </c>
      <c r="W31" s="24">
        <v>83.545424067548709</v>
      </c>
      <c r="X31" s="579">
        <v>10.37</v>
      </c>
      <c r="Y31" s="461">
        <v>4.0287499999999996</v>
      </c>
      <c r="Z31" s="24">
        <v>59.183037102131124</v>
      </c>
    </row>
    <row r="32" spans="1:26" ht="13.5" thickTop="1" x14ac:dyDescent="0.2"/>
    <row r="41" spans="1:3" x14ac:dyDescent="0.2">
      <c r="A41" s="326" t="s">
        <v>182</v>
      </c>
      <c r="B41" s="224"/>
      <c r="C4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  <ignoredErrors>
    <ignoredError sqref="B11:Z14 B10:C10 D10:V10 X10:Z10 B16:Z21 B15:X15 Z15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O26"/>
  <sheetViews>
    <sheetView topLeftCell="F4" zoomScale="85" zoomScaleNormal="85" workbookViewId="0">
      <selection activeCell="AV13" sqref="AV13"/>
    </sheetView>
  </sheetViews>
  <sheetFormatPr baseColWidth="10" defaultColWidth="11.42578125" defaultRowHeight="12.75" x14ac:dyDescent="0.2"/>
  <cols>
    <col min="1" max="1" width="28.7109375" bestFit="1" customWidth="1"/>
    <col min="2" max="4" width="10.28515625" style="228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28" hidden="1" customWidth="1"/>
    <col min="28" max="28" width="0" hidden="1" customWidth="1"/>
    <col min="29" max="32" width="10.7109375" hidden="1" customWidth="1"/>
  </cols>
  <sheetData>
    <row r="1" spans="1:41" ht="19.899999999999999" customHeight="1" x14ac:dyDescent="0.25">
      <c r="A1" s="198" t="s">
        <v>0</v>
      </c>
      <c r="B1" s="563" t="s">
        <v>248</v>
      </c>
      <c r="C1" s="238"/>
      <c r="D1" s="238"/>
      <c r="E1" s="195"/>
      <c r="F1" s="195"/>
    </row>
    <row r="2" spans="1:41" ht="19.899999999999999" customHeight="1" x14ac:dyDescent="0.25">
      <c r="A2" s="1" t="s">
        <v>1</v>
      </c>
      <c r="B2" t="s">
        <v>219</v>
      </c>
    </row>
    <row r="3" spans="1:41" ht="19.899999999999999" customHeight="1" x14ac:dyDescent="0.25">
      <c r="A3" s="1"/>
    </row>
    <row r="4" spans="1:41" ht="19.899999999999999" customHeight="1" x14ac:dyDescent="0.25">
      <c r="A4" s="1"/>
    </row>
    <row r="5" spans="1:41" ht="19.899999999999999" customHeight="1" thickBot="1" x14ac:dyDescent="0.25"/>
    <row r="6" spans="1:41" s="64" customFormat="1" ht="19.899999999999999" customHeight="1" thickTop="1" thickBot="1" x14ac:dyDescent="0.3">
      <c r="B6" s="693" t="s">
        <v>23</v>
      </c>
      <c r="C6" s="712"/>
      <c r="D6" s="712"/>
      <c r="E6" s="712"/>
      <c r="F6" s="712"/>
      <c r="G6" s="712"/>
      <c r="H6" s="712"/>
      <c r="I6" s="712"/>
      <c r="J6" s="712"/>
      <c r="K6" s="694"/>
      <c r="L6" s="706" t="s">
        <v>24</v>
      </c>
      <c r="M6" s="707"/>
      <c r="N6" s="707"/>
      <c r="O6" s="707"/>
      <c r="P6" s="708"/>
      <c r="Q6" s="713" t="s">
        <v>26</v>
      </c>
      <c r="R6" s="713"/>
      <c r="S6" s="713"/>
      <c r="T6" s="713"/>
      <c r="U6" s="713"/>
      <c r="V6" s="713"/>
      <c r="W6" s="706" t="s">
        <v>184</v>
      </c>
      <c r="X6" s="713"/>
      <c r="Y6" s="713"/>
      <c r="Z6" s="713"/>
      <c r="AA6" s="713"/>
      <c r="AB6" s="713"/>
      <c r="AC6" s="713"/>
      <c r="AD6" s="713"/>
      <c r="AE6" s="713"/>
      <c r="AF6" s="722"/>
      <c r="AG6" s="713" t="s">
        <v>226</v>
      </c>
      <c r="AH6" s="713"/>
      <c r="AI6" s="713"/>
      <c r="AJ6" s="714" t="s">
        <v>23</v>
      </c>
      <c r="AK6" s="715"/>
      <c r="AL6" s="715"/>
      <c r="AM6" s="715"/>
      <c r="AN6" s="705" t="s">
        <v>241</v>
      </c>
      <c r="AO6" s="705"/>
    </row>
    <row r="7" spans="1:41" s="51" customFormat="1" ht="65.25" thickTop="1" thickBot="1" x14ac:dyDescent="0.25">
      <c r="B7" s="334" t="s">
        <v>190</v>
      </c>
      <c r="C7" s="335" t="s">
        <v>156</v>
      </c>
      <c r="D7" s="335" t="s">
        <v>157</v>
      </c>
      <c r="E7" s="336" t="s">
        <v>17</v>
      </c>
      <c r="F7" s="336" t="s">
        <v>17</v>
      </c>
      <c r="G7" s="76" t="s">
        <v>155</v>
      </c>
      <c r="H7" s="76" t="s">
        <v>18</v>
      </c>
      <c r="I7" s="76" t="s">
        <v>19</v>
      </c>
      <c r="J7" s="76" t="s">
        <v>20</v>
      </c>
      <c r="K7" s="77" t="s">
        <v>21</v>
      </c>
      <c r="L7" s="344" t="s">
        <v>136</v>
      </c>
      <c r="M7" s="78" t="s">
        <v>137</v>
      </c>
      <c r="N7" s="709" t="s">
        <v>25</v>
      </c>
      <c r="O7" s="709"/>
      <c r="P7" s="710"/>
      <c r="Q7" s="354" t="s">
        <v>31</v>
      </c>
      <c r="R7" s="76" t="s">
        <v>61</v>
      </c>
      <c r="S7" s="76" t="s">
        <v>30</v>
      </c>
      <c r="T7" s="76" t="s">
        <v>62</v>
      </c>
      <c r="U7" s="78" t="s">
        <v>151</v>
      </c>
      <c r="V7" s="79" t="s">
        <v>150</v>
      </c>
      <c r="W7" s="344" t="s">
        <v>202</v>
      </c>
      <c r="X7" s="78" t="s">
        <v>172</v>
      </c>
      <c r="Y7" s="78" t="s">
        <v>203</v>
      </c>
      <c r="Z7" s="78" t="s">
        <v>204</v>
      </c>
      <c r="AA7" s="78" t="s">
        <v>173</v>
      </c>
      <c r="AB7" s="76" t="s">
        <v>190</v>
      </c>
      <c r="AC7" s="78" t="s">
        <v>27</v>
      </c>
      <c r="AD7" s="78" t="s">
        <v>131</v>
      </c>
      <c r="AE7" s="78" t="s">
        <v>138</v>
      </c>
      <c r="AF7" s="79" t="s">
        <v>139</v>
      </c>
      <c r="AG7" s="716" t="s">
        <v>227</v>
      </c>
      <c r="AH7" s="717"/>
      <c r="AI7" s="718"/>
      <c r="AJ7" s="486" t="s">
        <v>228</v>
      </c>
      <c r="AK7" s="487" t="s">
        <v>229</v>
      </c>
      <c r="AL7" s="487" t="s">
        <v>230</v>
      </c>
      <c r="AM7" s="488" t="s">
        <v>231</v>
      </c>
      <c r="AN7" s="485" t="s">
        <v>242</v>
      </c>
      <c r="AO7" s="488" t="s">
        <v>243</v>
      </c>
    </row>
    <row r="8" spans="1:41" s="51" customFormat="1" ht="19.899999999999999" customHeight="1" thickTop="1" thickBot="1" x14ac:dyDescent="0.25">
      <c r="B8" s="337" t="s">
        <v>119</v>
      </c>
      <c r="C8" s="338" t="s">
        <v>119</v>
      </c>
      <c r="D8" s="338" t="s">
        <v>119</v>
      </c>
      <c r="E8" s="338" t="s">
        <v>119</v>
      </c>
      <c r="F8" s="339" t="s">
        <v>183</v>
      </c>
      <c r="G8" s="342"/>
      <c r="H8" s="342"/>
      <c r="I8" s="342"/>
      <c r="J8" s="342"/>
      <c r="K8" s="343"/>
      <c r="L8" s="345"/>
      <c r="M8" s="342"/>
      <c r="N8" s="711" t="s">
        <v>58</v>
      </c>
      <c r="O8" s="711"/>
      <c r="P8" s="340" t="s">
        <v>59</v>
      </c>
      <c r="Q8" s="345"/>
      <c r="R8" s="342"/>
      <c r="S8" s="342"/>
      <c r="T8" s="342"/>
      <c r="U8" s="342"/>
      <c r="V8" s="343"/>
      <c r="W8" s="345"/>
      <c r="X8" s="342"/>
      <c r="Y8" s="342"/>
      <c r="Z8" s="342"/>
      <c r="AA8" s="342"/>
      <c r="AB8" s="342"/>
      <c r="AC8" s="342"/>
      <c r="AD8" s="342"/>
      <c r="AE8" s="342"/>
      <c r="AF8" s="343"/>
      <c r="AG8" s="489"/>
      <c r="AH8" s="490"/>
      <c r="AI8" s="490"/>
      <c r="AJ8" s="719" t="s">
        <v>232</v>
      </c>
      <c r="AK8" s="720"/>
      <c r="AL8" s="720"/>
      <c r="AM8" s="721"/>
      <c r="AN8" s="490"/>
      <c r="AO8" s="490"/>
    </row>
    <row r="9" spans="1:41" s="51" customFormat="1" ht="19.899999999999999" customHeight="1" thickTop="1" thickBot="1" x14ac:dyDescent="0.25">
      <c r="B9" s="80" t="s">
        <v>191</v>
      </c>
      <c r="C9" s="81" t="s">
        <v>8</v>
      </c>
      <c r="D9" s="81" t="s">
        <v>212</v>
      </c>
      <c r="E9" s="81" t="s">
        <v>8</v>
      </c>
      <c r="F9" s="81" t="s">
        <v>8</v>
      </c>
      <c r="G9" s="81" t="s">
        <v>9</v>
      </c>
      <c r="H9" s="81" t="s">
        <v>32</v>
      </c>
      <c r="I9" s="65" t="s">
        <v>33</v>
      </c>
      <c r="J9" s="81" t="s">
        <v>22</v>
      </c>
      <c r="K9" s="331" t="s">
        <v>22</v>
      </c>
      <c r="L9" s="82" t="s">
        <v>71</v>
      </c>
      <c r="M9" s="359" t="s">
        <v>71</v>
      </c>
      <c r="N9" s="360" t="s">
        <v>71</v>
      </c>
      <c r="O9" s="81" t="s">
        <v>135</v>
      </c>
      <c r="P9" s="82" t="s">
        <v>71</v>
      </c>
      <c r="Q9" s="80" t="s">
        <v>71</v>
      </c>
      <c r="R9" s="81" t="s">
        <v>71</v>
      </c>
      <c r="S9" s="81" t="s">
        <v>71</v>
      </c>
      <c r="T9" s="81" t="s">
        <v>71</v>
      </c>
      <c r="U9" s="81" t="s">
        <v>9</v>
      </c>
      <c r="V9" s="331" t="s">
        <v>9</v>
      </c>
      <c r="W9" s="80" t="s">
        <v>116</v>
      </c>
      <c r="X9" s="81" t="s">
        <v>116</v>
      </c>
      <c r="Y9" s="81" t="s">
        <v>116</v>
      </c>
      <c r="Z9" s="81" t="s">
        <v>116</v>
      </c>
      <c r="AA9" s="81" t="s">
        <v>116</v>
      </c>
      <c r="AB9" s="81" t="s">
        <v>191</v>
      </c>
      <c r="AC9" s="81" t="s">
        <v>212</v>
      </c>
      <c r="AD9" s="81" t="s">
        <v>71</v>
      </c>
      <c r="AE9" s="81" t="s">
        <v>71</v>
      </c>
      <c r="AF9" s="331" t="s">
        <v>9</v>
      </c>
      <c r="AG9" s="491" t="s">
        <v>233</v>
      </c>
      <c r="AH9" s="491" t="s">
        <v>234</v>
      </c>
      <c r="AI9" s="492" t="s">
        <v>235</v>
      </c>
      <c r="AJ9" s="493" t="s">
        <v>236</v>
      </c>
      <c r="AK9" s="491" t="s">
        <v>236</v>
      </c>
      <c r="AL9" s="491" t="s">
        <v>236</v>
      </c>
      <c r="AM9" s="492"/>
      <c r="AN9" s="491"/>
      <c r="AO9" s="492"/>
    </row>
    <row r="10" spans="1:41" ht="19.899999999999999" customHeight="1" thickTop="1" x14ac:dyDescent="0.2">
      <c r="A10" s="332">
        <v>44927</v>
      </c>
      <c r="B10" s="565">
        <f>gener!AL41</f>
        <v>11.953846153846156</v>
      </c>
      <c r="C10" s="549">
        <f>+gener!AM41</f>
        <v>0.37079999999999991</v>
      </c>
      <c r="D10" s="546"/>
      <c r="E10" s="545">
        <f>gener!AQ41</f>
        <v>1529.1666666666667</v>
      </c>
      <c r="F10" s="545">
        <f>+gener!AR$41</f>
        <v>3447.0740740740739</v>
      </c>
      <c r="G10" s="545">
        <f>gener!AS41</f>
        <v>91.344239333542419</v>
      </c>
      <c r="H10" s="545">
        <f>+gener!AP41</f>
        <v>384.50571753554044</v>
      </c>
      <c r="I10" s="550">
        <f>+gener!AV41</f>
        <v>2.4085381122207664E-2</v>
      </c>
      <c r="J10" s="548">
        <f>+gener!AT41</f>
        <v>8.1144126950088555</v>
      </c>
      <c r="K10" s="594">
        <f>+gener!AU41</f>
        <v>77.56</v>
      </c>
      <c r="L10" s="346"/>
      <c r="M10" s="347"/>
      <c r="N10" s="141"/>
      <c r="O10" s="141"/>
      <c r="P10" s="348"/>
      <c r="Q10" s="200">
        <f>gener!AW40</f>
        <v>125</v>
      </c>
      <c r="R10" s="200"/>
      <c r="S10" s="200">
        <f>gener!AX40</f>
        <v>2000</v>
      </c>
      <c r="T10" s="204"/>
      <c r="U10" s="204"/>
      <c r="V10" s="451" t="str">
        <f>gener!BB41</f>
        <v/>
      </c>
      <c r="W10" s="192"/>
      <c r="X10" s="341"/>
      <c r="Y10" s="341"/>
      <c r="Z10" s="341"/>
      <c r="AA10" s="341"/>
      <c r="AB10" s="202"/>
      <c r="AC10" s="205"/>
      <c r="AD10" s="204"/>
      <c r="AE10" s="204"/>
      <c r="AF10" s="147"/>
      <c r="AG10" s="603">
        <f>+gener!BC40</f>
        <v>0</v>
      </c>
      <c r="AH10" s="604" t="s">
        <v>237</v>
      </c>
      <c r="AI10" s="605">
        <v>0</v>
      </c>
      <c r="AJ10" s="560">
        <v>2</v>
      </c>
      <c r="AK10" s="494">
        <v>2</v>
      </c>
      <c r="AL10" s="494">
        <v>0</v>
      </c>
      <c r="AM10" s="495" t="s">
        <v>238</v>
      </c>
      <c r="AN10" s="556">
        <f>+gener!AR41</f>
        <v>3447.0740740740739</v>
      </c>
      <c r="AO10" s="557"/>
    </row>
    <row r="11" spans="1:41" ht="19.899999999999999" customHeight="1" x14ac:dyDescent="0.2">
      <c r="A11" s="209">
        <v>44958</v>
      </c>
      <c r="B11" s="452">
        <f>+febrer!AL41</f>
        <v>8.2869565217391319</v>
      </c>
      <c r="C11" s="451">
        <f>+febrer!AM41</f>
        <v>0.23565217391304355</v>
      </c>
      <c r="D11" s="252"/>
      <c r="E11" s="200">
        <f>+febrer!AQ41</f>
        <v>1796.2499999999998</v>
      </c>
      <c r="F11" s="200">
        <f>+febrer!AR$41</f>
        <v>3118.5416666666665</v>
      </c>
      <c r="G11" s="200">
        <f>+febrer!AS41</f>
        <v>89.621053849594816</v>
      </c>
      <c r="H11" s="200">
        <f>+febrer!AP41</f>
        <v>328.99509545292005</v>
      </c>
      <c r="I11" s="551">
        <f>+febrer!AV41</f>
        <v>2.6206897767239411E-2</v>
      </c>
      <c r="J11" s="142">
        <f>+febrer!AT41</f>
        <v>8.1517391779441315</v>
      </c>
      <c r="K11" s="147">
        <f>+febrer!AU41</f>
        <v>67.88935437035947</v>
      </c>
      <c r="L11" s="146"/>
      <c r="M11" s="145"/>
      <c r="N11" s="144"/>
      <c r="O11" s="144"/>
      <c r="P11" s="349"/>
      <c r="Q11" s="200">
        <f>+febrer!AW40</f>
        <v>45</v>
      </c>
      <c r="R11" s="200"/>
      <c r="S11" s="200">
        <f>+febrer!AX40</f>
        <v>0</v>
      </c>
      <c r="T11" s="204"/>
      <c r="U11" s="204"/>
      <c r="V11" s="451" t="str">
        <f>+febrer!BB41</f>
        <v/>
      </c>
      <c r="W11" s="192"/>
      <c r="X11" s="341"/>
      <c r="Y11" s="341"/>
      <c r="Z11" s="341"/>
      <c r="AA11" s="341"/>
      <c r="AB11" s="202"/>
      <c r="AC11" s="205"/>
      <c r="AD11" s="204"/>
      <c r="AE11" s="204"/>
      <c r="AF11" s="147"/>
      <c r="AG11" s="140">
        <f>+febrer!BC40</f>
        <v>0</v>
      </c>
      <c r="AH11" s="606" t="s">
        <v>237</v>
      </c>
      <c r="AI11" s="561">
        <v>0</v>
      </c>
      <c r="AJ11" s="560">
        <v>3</v>
      </c>
      <c r="AK11" s="494">
        <v>1</v>
      </c>
      <c r="AL11" s="494">
        <v>0</v>
      </c>
      <c r="AM11" s="495" t="s">
        <v>238</v>
      </c>
      <c r="AN11" s="200">
        <f>+febrer!AR41</f>
        <v>3118.5416666666665</v>
      </c>
      <c r="AO11" s="558"/>
    </row>
    <row r="12" spans="1:41" ht="19.899999999999999" customHeight="1" x14ac:dyDescent="0.2">
      <c r="A12" s="209">
        <v>44986</v>
      </c>
      <c r="B12" s="452">
        <f>+març!AL41</f>
        <v>10.785185185185185</v>
      </c>
      <c r="C12" s="451">
        <f>+març!AM41</f>
        <v>0.11407407407407409</v>
      </c>
      <c r="D12" s="252"/>
      <c r="E12" s="200">
        <f>+març!AQ$41</f>
        <v>2250</v>
      </c>
      <c r="F12" s="200">
        <f>+març!AR$41</f>
        <v>2829.1851851851848</v>
      </c>
      <c r="G12" s="200">
        <f>+març!AS$41</f>
        <v>90.401849581109843</v>
      </c>
      <c r="H12" s="200">
        <f>+març!AP41</f>
        <v>224.21837521172768</v>
      </c>
      <c r="I12" s="551">
        <f>+març!AV41</f>
        <v>4.6139167720294534E-2</v>
      </c>
      <c r="J12" s="142">
        <f>+març!AT41</f>
        <v>9.1967981783040464</v>
      </c>
      <c r="K12" s="147">
        <f>+març!AU41</f>
        <v>68.448216444815898</v>
      </c>
      <c r="L12" s="146"/>
      <c r="M12" s="202"/>
      <c r="N12" s="144"/>
      <c r="O12" s="144"/>
      <c r="P12" s="349"/>
      <c r="Q12" s="200">
        <f>+març!AW40</f>
        <v>120</v>
      </c>
      <c r="R12" s="200"/>
      <c r="S12" s="200">
        <f>+març!AX40</f>
        <v>4000</v>
      </c>
      <c r="T12" s="204"/>
      <c r="U12" s="204"/>
      <c r="V12" s="451">
        <f>+març!BB41</f>
        <v>2.2879355331120501</v>
      </c>
      <c r="W12" s="192"/>
      <c r="X12" s="341"/>
      <c r="Y12" s="341"/>
      <c r="Z12" s="341"/>
      <c r="AA12" s="341"/>
      <c r="AB12" s="202"/>
      <c r="AC12" s="207"/>
      <c r="AD12" s="204"/>
      <c r="AE12" s="204"/>
      <c r="AF12" s="147"/>
      <c r="AG12" s="140">
        <f>+març!BC40</f>
        <v>8</v>
      </c>
      <c r="AH12" s="606">
        <f t="shared" ref="AH12:AH20" si="0">+V12</f>
        <v>2.2879355331120501</v>
      </c>
      <c r="AI12" s="562">
        <f>+IF(AG12="","",AG12*AH12/100)</f>
        <v>0.183034842648964</v>
      </c>
      <c r="AJ12" s="560">
        <v>2</v>
      </c>
      <c r="AK12" s="494">
        <v>1</v>
      </c>
      <c r="AL12" s="494">
        <v>0</v>
      </c>
      <c r="AM12" s="495" t="s">
        <v>238</v>
      </c>
      <c r="AN12" s="200">
        <f>+març!AR41</f>
        <v>2829.1851851851848</v>
      </c>
      <c r="AO12" s="558"/>
    </row>
    <row r="13" spans="1:41" ht="19.899999999999999" customHeight="1" x14ac:dyDescent="0.2">
      <c r="A13" s="209">
        <v>45017</v>
      </c>
      <c r="B13" s="452">
        <f>+abril!AL41</f>
        <v>15.524000000000001</v>
      </c>
      <c r="C13" s="451">
        <f>+abril!AM41</f>
        <v>0.23279999999999998</v>
      </c>
      <c r="D13" s="252"/>
      <c r="E13" s="200">
        <f>+abril!AQ$41</f>
        <v>2175</v>
      </c>
      <c r="F13" s="200">
        <f>+abril!AR$41</f>
        <v>2980</v>
      </c>
      <c r="G13" s="200">
        <f>+abril!AS$41</f>
        <v>89.761521078659072</v>
      </c>
      <c r="H13" s="200">
        <f>+abril!AP41</f>
        <v>380.2098012048807</v>
      </c>
      <c r="I13" s="551">
        <f>+abril!AV41</f>
        <v>1.9785479459398802E-2</v>
      </c>
      <c r="J13" s="142">
        <f>+abril!AT41</f>
        <v>7.2978324149354989</v>
      </c>
      <c r="K13" s="147">
        <f>+abril!AU41</f>
        <v>76.207220327455232</v>
      </c>
      <c r="L13" s="146"/>
      <c r="M13" s="202"/>
      <c r="N13" s="144"/>
      <c r="O13" s="144"/>
      <c r="P13" s="349"/>
      <c r="Q13" s="200">
        <f>+abril!AW40</f>
        <v>70</v>
      </c>
      <c r="R13" s="200"/>
      <c r="S13" s="200">
        <f>+abril!AX40</f>
        <v>2000</v>
      </c>
      <c r="T13" s="204"/>
      <c r="U13" s="204"/>
      <c r="V13" s="451">
        <f>+abril!BB41</f>
        <v>2.54</v>
      </c>
      <c r="W13" s="192"/>
      <c r="X13" s="341"/>
      <c r="Y13" s="341"/>
      <c r="Z13" s="341"/>
      <c r="AA13" s="341"/>
      <c r="AB13" s="202"/>
      <c r="AC13" s="207"/>
      <c r="AD13" s="204"/>
      <c r="AE13" s="204"/>
      <c r="AF13" s="147"/>
      <c r="AG13" s="140">
        <f>+abril!BC40</f>
        <v>8</v>
      </c>
      <c r="AH13" s="606">
        <f t="shared" si="0"/>
        <v>2.54</v>
      </c>
      <c r="AI13" s="562">
        <f>+IF(AG13="","",AG13*AH13/100)</f>
        <v>0.20319999999999999</v>
      </c>
      <c r="AJ13" s="560">
        <v>2</v>
      </c>
      <c r="AK13" s="494">
        <v>2</v>
      </c>
      <c r="AL13" s="494">
        <v>1</v>
      </c>
      <c r="AM13" s="495" t="s">
        <v>238</v>
      </c>
      <c r="AN13" s="200">
        <f>+abril!AR41</f>
        <v>2980</v>
      </c>
      <c r="AO13" s="558"/>
    </row>
    <row r="14" spans="1:41" ht="19.899999999999999" customHeight="1" x14ac:dyDescent="0.2">
      <c r="A14" s="209">
        <v>45047</v>
      </c>
      <c r="B14" s="452">
        <f>+maig!AL41</f>
        <v>18.588888888888889</v>
      </c>
      <c r="C14" s="451">
        <f>+maig!AM41</f>
        <v>0.19407407407407401</v>
      </c>
      <c r="D14" s="252"/>
      <c r="E14" s="200">
        <f>+maig!AQ$41</f>
        <v>1910.9259259259261</v>
      </c>
      <c r="F14" s="200">
        <f>+maig!AR$41</f>
        <v>2096.5555555555557</v>
      </c>
      <c r="G14" s="200">
        <f>+maig!AS$41</f>
        <v>87.593438473682212</v>
      </c>
      <c r="H14" s="200">
        <f>+maig!AP41</f>
        <v>395.19316131959641</v>
      </c>
      <c r="I14" s="551">
        <f>+maig!AV41</f>
        <v>1.298070626186814E-2</v>
      </c>
      <c r="J14" s="142">
        <f>+maig!AT41</f>
        <v>8.48137199792607</v>
      </c>
      <c r="K14" s="147">
        <f>+maig!AU41</f>
        <v>108.25038522220039</v>
      </c>
      <c r="L14" s="146"/>
      <c r="M14" s="202"/>
      <c r="N14" s="144"/>
      <c r="O14" s="144"/>
      <c r="P14" s="349"/>
      <c r="Q14" s="200">
        <f>+maig!AW40</f>
        <v>30</v>
      </c>
      <c r="R14" s="200"/>
      <c r="S14" s="200">
        <f>+maig!AX40</f>
        <v>1500</v>
      </c>
      <c r="T14" s="204"/>
      <c r="U14" s="204"/>
      <c r="V14" s="451" t="str">
        <f>+maig!BB41</f>
        <v/>
      </c>
      <c r="W14" s="192"/>
      <c r="X14" s="341"/>
      <c r="Y14" s="341"/>
      <c r="Z14" s="341"/>
      <c r="AA14" s="341"/>
      <c r="AB14" s="202"/>
      <c r="AC14" s="207"/>
      <c r="AD14" s="204"/>
      <c r="AE14" s="204"/>
      <c r="AF14" s="147"/>
      <c r="AG14" s="140">
        <f>+maig!BC40</f>
        <v>0</v>
      </c>
      <c r="AH14" s="606" t="s">
        <v>237</v>
      </c>
      <c r="AI14" s="561">
        <v>0</v>
      </c>
      <c r="AJ14" s="560">
        <v>2</v>
      </c>
      <c r="AK14" s="494">
        <v>2</v>
      </c>
      <c r="AL14" s="494">
        <v>1</v>
      </c>
      <c r="AM14" s="495" t="s">
        <v>238</v>
      </c>
      <c r="AN14" s="200">
        <f>+maig!AR41</f>
        <v>2096.5555555555557</v>
      </c>
      <c r="AO14" s="558"/>
    </row>
    <row r="15" spans="1:41" ht="19.899999999999999" customHeight="1" x14ac:dyDescent="0.2">
      <c r="A15" s="209">
        <v>45078</v>
      </c>
      <c r="B15" s="452">
        <f>+juny!AL41</f>
        <v>22.092307692307688</v>
      </c>
      <c r="C15" s="451">
        <f>+juny!AM41</f>
        <v>0.30307692307692308</v>
      </c>
      <c r="D15" s="252"/>
      <c r="E15" s="200">
        <f>+juny!AQ$41</f>
        <v>1737.1296296296296</v>
      </c>
      <c r="F15" s="200">
        <f>+juny!AR$41</f>
        <v>4689.7777777777774</v>
      </c>
      <c r="G15" s="200">
        <f>+juny!AS$41</f>
        <v>87.14173080758674</v>
      </c>
      <c r="H15" s="200">
        <f>+juny!AP41</f>
        <v>480.72783086984043</v>
      </c>
      <c r="I15" s="551">
        <f>+juny!AV41</f>
        <v>7.3914546935054982E-3</v>
      </c>
      <c r="J15" s="142">
        <f>+juny!AT41</f>
        <v>9.437773346109763</v>
      </c>
      <c r="K15" s="147">
        <f>+juny!AU41</f>
        <v>158.98497109826593</v>
      </c>
      <c r="L15" s="350"/>
      <c r="M15" s="202"/>
      <c r="N15" s="144"/>
      <c r="O15" s="144"/>
      <c r="P15" s="349"/>
      <c r="Q15" s="200">
        <f>+juny!AW40</f>
        <v>60</v>
      </c>
      <c r="R15" s="200"/>
      <c r="S15" s="200">
        <f>+juny!AX40</f>
        <v>0</v>
      </c>
      <c r="T15" s="204"/>
      <c r="U15" s="204"/>
      <c r="V15" s="451" t="str">
        <f>+juny!BB41</f>
        <v/>
      </c>
      <c r="W15" s="192"/>
      <c r="X15" s="341"/>
      <c r="Y15" s="341"/>
      <c r="Z15" s="341"/>
      <c r="AA15" s="341"/>
      <c r="AB15" s="202"/>
      <c r="AC15" s="207"/>
      <c r="AD15" s="204"/>
      <c r="AE15" s="204"/>
      <c r="AF15" s="147"/>
      <c r="AG15" s="140">
        <f>+juny!BC40</f>
        <v>0</v>
      </c>
      <c r="AH15" s="606" t="s">
        <v>237</v>
      </c>
      <c r="AI15" s="561">
        <v>0</v>
      </c>
      <c r="AJ15" s="560">
        <v>1</v>
      </c>
      <c r="AK15" s="494">
        <v>2</v>
      </c>
      <c r="AL15" s="494">
        <v>1</v>
      </c>
      <c r="AM15" s="495" t="s">
        <v>244</v>
      </c>
      <c r="AN15" s="200">
        <f>+juny!AR41</f>
        <v>4689.7777777777774</v>
      </c>
      <c r="AO15" s="558"/>
    </row>
    <row r="16" spans="1:41" ht="19.899999999999999" customHeight="1" x14ac:dyDescent="0.2">
      <c r="A16" s="209">
        <v>45108</v>
      </c>
      <c r="B16" s="452">
        <f>+juliol!AL41</f>
        <v>25.030769230769234</v>
      </c>
      <c r="C16" s="451">
        <f>+juliol!AM41</f>
        <v>0.1434615384615385</v>
      </c>
      <c r="D16" s="252"/>
      <c r="E16" s="200">
        <f>+juliol!AQ$41</f>
        <v>1941.666666666667</v>
      </c>
      <c r="F16" s="200">
        <f>+juliol!AR$41</f>
        <v>4405</v>
      </c>
      <c r="G16" s="200">
        <f>+juliol!AS$41</f>
        <v>86.830664928400637</v>
      </c>
      <c r="H16" s="200">
        <f>+juliol!AP41</f>
        <v>406.1800306834682</v>
      </c>
      <c r="I16" s="551">
        <f>+juliol!AV41</f>
        <v>3.7446633847776536E-2</v>
      </c>
      <c r="J16" s="142">
        <f>+juliol!AT41</f>
        <v>6.60872796651788</v>
      </c>
      <c r="K16" s="147">
        <f>+juliol!AU41</f>
        <v>228.58766860552581</v>
      </c>
      <c r="L16" s="146"/>
      <c r="M16" s="202"/>
      <c r="N16" s="144"/>
      <c r="O16" s="144"/>
      <c r="P16" s="349"/>
      <c r="Q16" s="200">
        <f>+juliol!AW40</f>
        <v>60</v>
      </c>
      <c r="R16" s="200"/>
      <c r="S16" s="200">
        <f>+juliol!AX40</f>
        <v>0</v>
      </c>
      <c r="T16" s="204"/>
      <c r="U16" s="204"/>
      <c r="V16" s="451">
        <f>+juliol!BB41</f>
        <v>2.25</v>
      </c>
      <c r="W16" s="192"/>
      <c r="X16" s="341"/>
      <c r="Y16" s="341"/>
      <c r="Z16" s="341"/>
      <c r="AA16" s="341"/>
      <c r="AB16" s="202"/>
      <c r="AC16" s="207"/>
      <c r="AD16" s="204"/>
      <c r="AE16" s="204"/>
      <c r="AF16" s="147"/>
      <c r="AG16" s="140">
        <f>+juliol!BC40</f>
        <v>6</v>
      </c>
      <c r="AH16" s="606">
        <f t="shared" ref="AH16" si="1">+V16</f>
        <v>2.25</v>
      </c>
      <c r="AI16" s="562">
        <f>+IF(AG16="","",AG16*AH16/100)</f>
        <v>0.13500000000000001</v>
      </c>
      <c r="AJ16" s="560">
        <v>2</v>
      </c>
      <c r="AK16" s="494">
        <v>1</v>
      </c>
      <c r="AL16" s="494">
        <v>1</v>
      </c>
      <c r="AM16" s="495" t="s">
        <v>238</v>
      </c>
      <c r="AN16" s="200">
        <f>+juliol!AR41</f>
        <v>4405</v>
      </c>
      <c r="AO16" s="558"/>
    </row>
    <row r="17" spans="1:41" ht="19.899999999999999" customHeight="1" x14ac:dyDescent="0.2">
      <c r="A17" s="209">
        <v>45139</v>
      </c>
      <c r="B17" s="452">
        <f>+agost!AL$41</f>
        <v>25.814814814814813</v>
      </c>
      <c r="C17" s="451">
        <f>+agost!AM$41</f>
        <v>0.18407407407407406</v>
      </c>
      <c r="D17" s="252"/>
      <c r="E17" s="200">
        <f>+agost!AQ$41</f>
        <v>2135.5555555555557</v>
      </c>
      <c r="F17" s="200">
        <f>+agost!AR$41</f>
        <v>5176.666666666667</v>
      </c>
      <c r="G17" s="200">
        <f>+agost!AS$41</f>
        <v>88.513133921390278</v>
      </c>
      <c r="H17" s="200">
        <f>+agost!AP$41</f>
        <v>320.32868649580297</v>
      </c>
      <c r="I17" s="551">
        <f>+agost!AV$41</f>
        <v>5.5089565139482793E-2</v>
      </c>
      <c r="J17" s="142">
        <f>+agost!AT$41</f>
        <v>5.1018804479492506</v>
      </c>
      <c r="K17" s="147">
        <f>+agost!AU$41</f>
        <v>51.548188391197677</v>
      </c>
      <c r="L17" s="146"/>
      <c r="M17" s="202"/>
      <c r="N17" s="144"/>
      <c r="O17" s="144"/>
      <c r="P17" s="349"/>
      <c r="Q17" s="200">
        <f>+agost!AW40</f>
        <v>70</v>
      </c>
      <c r="R17" s="200"/>
      <c r="S17" s="200">
        <f>+agost!AX40</f>
        <v>3000</v>
      </c>
      <c r="T17" s="204"/>
      <c r="U17" s="204"/>
      <c r="V17" s="451">
        <f>+agost!BB41</f>
        <v>2.3481833149506937</v>
      </c>
      <c r="W17" s="192"/>
      <c r="X17" s="341"/>
      <c r="Y17" s="341"/>
      <c r="Z17" s="341"/>
      <c r="AA17" s="341"/>
      <c r="AB17" s="202"/>
      <c r="AC17" s="207"/>
      <c r="AD17" s="204"/>
      <c r="AE17" s="204"/>
      <c r="AF17" s="147"/>
      <c r="AG17" s="140">
        <f>+agost!BC40</f>
        <v>8</v>
      </c>
      <c r="AH17" s="606">
        <f t="shared" si="0"/>
        <v>2.3481833149506937</v>
      </c>
      <c r="AI17" s="562">
        <f>+IF(AG17="","",AG17*AH17/100)</f>
        <v>0.18785466519605548</v>
      </c>
      <c r="AJ17" s="560">
        <v>2</v>
      </c>
      <c r="AK17" s="494">
        <v>1</v>
      </c>
      <c r="AL17" s="494">
        <v>0</v>
      </c>
      <c r="AM17" s="495" t="s">
        <v>244</v>
      </c>
      <c r="AN17" s="200">
        <f>+agost!AR41</f>
        <v>5176.666666666667</v>
      </c>
      <c r="AO17" s="558"/>
    </row>
    <row r="18" spans="1:41" ht="19.899999999999999" customHeight="1" x14ac:dyDescent="0.2">
      <c r="A18" s="209">
        <v>45170</v>
      </c>
      <c r="B18" s="452">
        <f>+setembre!AL$41</f>
        <v>23.15</v>
      </c>
      <c r="C18" s="451">
        <f>+setembre!AM$41</f>
        <v>0.41346153846153844</v>
      </c>
      <c r="D18" s="252"/>
      <c r="E18" s="200">
        <f>+setembre!AQ$41</f>
        <v>2251.4814814814813</v>
      </c>
      <c r="F18" s="200">
        <f>+setembre!AR$41</f>
        <v>4459.2222222222226</v>
      </c>
      <c r="G18" s="200">
        <f>+setembre!AS$41</f>
        <v>86.251852214758088</v>
      </c>
      <c r="H18" s="200">
        <f>+setembre!AP$41</f>
        <v>301.51473264572149</v>
      </c>
      <c r="I18" s="551">
        <f>+setembre!AV$41</f>
        <v>2.5238283635757974E-2</v>
      </c>
      <c r="J18" s="142">
        <f>+setembre!AT$41</f>
        <v>8.6903403663271046</v>
      </c>
      <c r="K18" s="147">
        <f>+setembre!AU$41</f>
        <v>147.13</v>
      </c>
      <c r="L18" s="350"/>
      <c r="M18" s="202"/>
      <c r="N18" s="144"/>
      <c r="O18" s="144"/>
      <c r="P18" s="349"/>
      <c r="Q18" s="200">
        <f>+setembre!AW40</f>
        <v>60</v>
      </c>
      <c r="R18" s="200"/>
      <c r="S18" s="200">
        <f>+setembre!AX40</f>
        <v>0</v>
      </c>
      <c r="T18" s="204"/>
      <c r="U18" s="204"/>
      <c r="V18" s="200" t="str">
        <f>+setembre!BB41</f>
        <v/>
      </c>
      <c r="W18" s="192"/>
      <c r="X18" s="341"/>
      <c r="Y18" s="341"/>
      <c r="Z18" s="341"/>
      <c r="AA18" s="341"/>
      <c r="AB18" s="202"/>
      <c r="AC18" s="207"/>
      <c r="AD18" s="204"/>
      <c r="AE18" s="204"/>
      <c r="AF18" s="147"/>
      <c r="AG18" s="140">
        <f>+setembre!BC40</f>
        <v>0</v>
      </c>
      <c r="AH18" s="606" t="s">
        <v>237</v>
      </c>
      <c r="AI18" s="562">
        <v>0</v>
      </c>
      <c r="AJ18" s="560">
        <v>1</v>
      </c>
      <c r="AK18" s="494">
        <v>2</v>
      </c>
      <c r="AL18" s="494">
        <v>2</v>
      </c>
      <c r="AM18" s="495" t="s">
        <v>244</v>
      </c>
      <c r="AN18" s="200">
        <f>+setembre!AR41</f>
        <v>4459.2222222222226</v>
      </c>
      <c r="AO18" s="538"/>
    </row>
    <row r="19" spans="1:41" ht="19.899999999999999" customHeight="1" x14ac:dyDescent="0.2">
      <c r="A19" s="209">
        <v>45200</v>
      </c>
      <c r="B19" s="452">
        <f>+octubre!AL$41</f>
        <v>20.257692307692309</v>
      </c>
      <c r="C19" s="451">
        <f>+octubre!AM$41</f>
        <v>0.14115384615384619</v>
      </c>
      <c r="D19" s="252"/>
      <c r="E19" s="200">
        <f>+octubre!AQ$41</f>
        <v>2220.3333333333335</v>
      </c>
      <c r="F19" s="200">
        <f>+octubre!AR$41</f>
        <v>4714.4444444444443</v>
      </c>
      <c r="G19" s="200">
        <f>+octubre!AS$41</f>
        <v>87.111111111111114</v>
      </c>
      <c r="H19" s="200">
        <f>+octubre!AP$41</f>
        <v>316.44444444444446</v>
      </c>
      <c r="I19" s="551">
        <f>+octubre!AV$41</f>
        <v>2.0000000000000004E-2</v>
      </c>
      <c r="J19" s="142">
        <f>+octubre!AT$41</f>
        <v>8.8348387096774204</v>
      </c>
      <c r="K19" s="147">
        <f>+octubre!AU$41</f>
        <v>152.69999999999999</v>
      </c>
      <c r="L19" s="350"/>
      <c r="M19" s="202"/>
      <c r="N19" s="144"/>
      <c r="O19" s="144"/>
      <c r="P19" s="349"/>
      <c r="Q19" s="10">
        <f>+octubre!AW40</f>
        <v>100</v>
      </c>
      <c r="R19" s="200"/>
      <c r="S19" s="10">
        <f>+octubre!AX40</f>
        <v>2000</v>
      </c>
      <c r="T19" s="204"/>
      <c r="U19" s="204"/>
      <c r="V19" s="10" t="str">
        <f>+octubre!BB41</f>
        <v/>
      </c>
      <c r="W19" s="192"/>
      <c r="X19" s="341"/>
      <c r="Y19" s="341"/>
      <c r="Z19" s="341"/>
      <c r="AA19" s="341"/>
      <c r="AB19" s="202"/>
      <c r="AC19" s="207"/>
      <c r="AD19" s="204"/>
      <c r="AE19" s="204"/>
      <c r="AF19" s="147"/>
      <c r="AG19" s="140">
        <f>+octubre!BC40</f>
        <v>0</v>
      </c>
      <c r="AH19" s="606" t="s">
        <v>237</v>
      </c>
      <c r="AI19" s="562">
        <v>0</v>
      </c>
      <c r="AJ19" s="560">
        <v>1</v>
      </c>
      <c r="AK19" s="494">
        <v>2</v>
      </c>
      <c r="AL19" s="494">
        <v>1</v>
      </c>
      <c r="AM19" s="495" t="s">
        <v>244</v>
      </c>
      <c r="AN19" s="200">
        <f>+octubre!AR41</f>
        <v>4714.4444444444443</v>
      </c>
      <c r="AO19" s="538"/>
    </row>
    <row r="20" spans="1:41" ht="19.899999999999999" customHeight="1" x14ac:dyDescent="0.2">
      <c r="A20" s="209">
        <v>45231</v>
      </c>
      <c r="B20" s="452">
        <f>+novembre!AL$41</f>
        <v>14.01923076923077</v>
      </c>
      <c r="C20" s="451">
        <f>+novembre!AM$41</f>
        <v>0.17115384615384616</v>
      </c>
      <c r="D20" s="252"/>
      <c r="E20" s="200">
        <f>+novembre!AQ$41</f>
        <v>2317.125</v>
      </c>
      <c r="F20" s="200">
        <f>+novembre!AR$41</f>
        <v>3427.5</v>
      </c>
      <c r="G20" s="200">
        <f>+novembre!AS$41</f>
        <v>86.5</v>
      </c>
      <c r="H20" s="200">
        <f>+novembre!AP$41</f>
        <v>309.125</v>
      </c>
      <c r="I20" s="551">
        <f>+novembre!AV$41</f>
        <v>6.875E-3</v>
      </c>
      <c r="J20" s="142">
        <f>+novembre!AT$41</f>
        <v>8.0810344827586214</v>
      </c>
      <c r="K20" s="147">
        <f>+novembre!AU$41</f>
        <v>150.30799999999999</v>
      </c>
      <c r="L20" s="146"/>
      <c r="M20" s="202"/>
      <c r="N20" s="144"/>
      <c r="O20" s="144"/>
      <c r="P20" s="349"/>
      <c r="Q20" s="200">
        <f>+novembre!AW40</f>
        <v>125</v>
      </c>
      <c r="R20" s="200"/>
      <c r="S20" s="200">
        <f>+novembre!AX40</f>
        <v>2500</v>
      </c>
      <c r="T20" s="204"/>
      <c r="U20" s="204"/>
      <c r="V20" s="451">
        <f>+novembre!BB41</f>
        <v>1.62</v>
      </c>
      <c r="W20" s="192"/>
      <c r="X20" s="341"/>
      <c r="Y20" s="341"/>
      <c r="Z20" s="341"/>
      <c r="AA20" s="341"/>
      <c r="AB20" s="202"/>
      <c r="AC20" s="207"/>
      <c r="AD20" s="204"/>
      <c r="AE20" s="204"/>
      <c r="AF20" s="147"/>
      <c r="AG20" s="140">
        <f>+novembre!BC40</f>
        <v>8</v>
      </c>
      <c r="AH20" s="606">
        <f t="shared" si="0"/>
        <v>1.62</v>
      </c>
      <c r="AI20" s="562">
        <f>+IF(AG20="","",AG20*AH20/100)</f>
        <v>0.12960000000000002</v>
      </c>
      <c r="AJ20" s="204">
        <v>2</v>
      </c>
      <c r="AK20" s="204">
        <v>2</v>
      </c>
      <c r="AL20" s="204">
        <v>0</v>
      </c>
      <c r="AM20" s="495" t="s">
        <v>244</v>
      </c>
      <c r="AN20" s="200">
        <f>+novembre!AR41</f>
        <v>3427.5</v>
      </c>
      <c r="AO20" s="538"/>
    </row>
    <row r="21" spans="1:41" ht="19.899999999999999" customHeight="1" thickBot="1" x14ac:dyDescent="0.25">
      <c r="A21" s="333">
        <v>45261</v>
      </c>
      <c r="B21" s="452">
        <f>+desembre!AL$41</f>
        <v>10.484615384615385</v>
      </c>
      <c r="C21" s="451">
        <f>+desembre!AM$41</f>
        <v>0.11692307692307694</v>
      </c>
      <c r="D21" s="547"/>
      <c r="E21" s="201">
        <f>+desembre!AQ$41</f>
        <v>2335.8888888888887</v>
      </c>
      <c r="F21" s="201">
        <f>+desembre!AR$41</f>
        <v>3833.8888888888887</v>
      </c>
      <c r="G21" s="200">
        <f>+desembre!AS$41</f>
        <v>88.888888888888886</v>
      </c>
      <c r="H21" s="200">
        <f>+desembre!AP$41</f>
        <v>274.22222222222223</v>
      </c>
      <c r="I21" s="551">
        <f>+desembre!AV$41</f>
        <v>2.1333333333333333E-2</v>
      </c>
      <c r="J21" s="142">
        <f>+novembre!AT$41</f>
        <v>8.0810344827586214</v>
      </c>
      <c r="K21" s="147">
        <f>+desembre!AU$41</f>
        <v>320.48</v>
      </c>
      <c r="L21" s="149"/>
      <c r="M21" s="351"/>
      <c r="N21" s="352"/>
      <c r="O21" s="352"/>
      <c r="P21" s="353"/>
      <c r="Q21" s="200">
        <f>+desembre!AW40</f>
        <v>75</v>
      </c>
      <c r="R21" s="200"/>
      <c r="S21" s="200">
        <f>+desembre!AX40</f>
        <v>0</v>
      </c>
      <c r="T21" s="204"/>
      <c r="U21" s="204"/>
      <c r="V21" s="200" t="str">
        <f>+desembre!BB41</f>
        <v/>
      </c>
      <c r="W21" s="192"/>
      <c r="X21" s="341"/>
      <c r="Y21" s="341"/>
      <c r="Z21" s="341"/>
      <c r="AA21" s="341"/>
      <c r="AB21" s="202"/>
      <c r="AC21" s="207"/>
      <c r="AD21" s="204"/>
      <c r="AE21" s="204"/>
      <c r="AF21" s="147"/>
      <c r="AG21" s="607">
        <f>+desembre!BC40</f>
        <v>0</v>
      </c>
      <c r="AH21" s="606" t="s">
        <v>237</v>
      </c>
      <c r="AI21" s="562">
        <v>0</v>
      </c>
      <c r="AJ21" s="204">
        <v>2</v>
      </c>
      <c r="AK21" s="204">
        <v>1</v>
      </c>
      <c r="AL21" s="204">
        <v>0</v>
      </c>
      <c r="AM21" s="496" t="s">
        <v>244</v>
      </c>
      <c r="AN21" s="200">
        <f>+novembre!AR42</f>
        <v>2885</v>
      </c>
      <c r="AO21" s="559"/>
    </row>
    <row r="22" spans="1:41" ht="19.899999999999999" customHeight="1" thickTop="1" x14ac:dyDescent="0.25">
      <c r="A22" s="327" t="s">
        <v>11</v>
      </c>
      <c r="B22" s="25"/>
      <c r="C22" s="25"/>
      <c r="D22" s="25"/>
      <c r="E22" s="25"/>
      <c r="F22" s="25"/>
      <c r="G22" s="25"/>
      <c r="H22" s="25"/>
      <c r="I22" s="552"/>
      <c r="J22" s="25"/>
      <c r="K22" s="595"/>
      <c r="L22" s="39"/>
      <c r="M22" s="25"/>
      <c r="N22" s="25" t="str">
        <f t="shared" ref="N22:P22" si="2">IF(SUM(N10:N21)=0,"",SUM(N10:N21))</f>
        <v/>
      </c>
      <c r="O22" s="25"/>
      <c r="P22" s="152" t="str">
        <f t="shared" si="2"/>
        <v/>
      </c>
      <c r="Q22" s="39">
        <f t="shared" ref="Q22:S22" si="3">IF(SUM(Q10:Q21)=0,"",SUM(Q10:Q21))</f>
        <v>940</v>
      </c>
      <c r="R22" s="25" t="str">
        <f t="shared" si="3"/>
        <v/>
      </c>
      <c r="S22" s="40">
        <f t="shared" si="3"/>
        <v>17000</v>
      </c>
      <c r="T22" s="11"/>
      <c r="U22" s="11"/>
      <c r="V22" s="503"/>
      <c r="W22" s="25"/>
      <c r="X22" s="253"/>
      <c r="Y22" s="253"/>
      <c r="Z22" s="253"/>
      <c r="AA22" s="253"/>
      <c r="AB22" s="26"/>
      <c r="AC22" s="28"/>
      <c r="AD22" s="11"/>
      <c r="AE22" s="11"/>
      <c r="AF22" s="27"/>
      <c r="AG22" s="25">
        <f t="shared" ref="AG22" si="4">IF(SUM(AG10:AG21)=0,"",SUM(AG10:AG21))</f>
        <v>38</v>
      </c>
      <c r="AH22" s="25"/>
      <c r="AI22" s="601">
        <f>IF(SUM(AI10:AI21)=0,"",SUM(AI10:AI21))</f>
        <v>0.8386895078450195</v>
      </c>
      <c r="AJ22" s="465"/>
      <c r="AK22" s="40"/>
      <c r="AL22" s="40"/>
      <c r="AM22" s="27" t="str">
        <f t="shared" ref="AJ22:AM23" si="5">IF(SUM(AM9:AM20)=0,"",AVERAGE(AM9:AM20))</f>
        <v/>
      </c>
      <c r="AN22" s="539"/>
      <c r="AO22" s="540"/>
    </row>
    <row r="23" spans="1:41" ht="19.899999999999999" customHeight="1" x14ac:dyDescent="0.25">
      <c r="A23" s="328" t="s">
        <v>12</v>
      </c>
      <c r="B23" s="502">
        <f t="shared" ref="B23:K23" si="6">IF(SUM(B10:B21)=0,"",AVERAGE(B10:B21))</f>
        <v>17.165692245757466</v>
      </c>
      <c r="C23" s="502">
        <f t="shared" si="6"/>
        <v>0.21839209711383625</v>
      </c>
      <c r="D23" s="10" t="str">
        <f t="shared" si="6"/>
        <v/>
      </c>
      <c r="E23" s="10">
        <f t="shared" si="6"/>
        <v>2050.043595679012</v>
      </c>
      <c r="F23" s="10">
        <f t="shared" si="6"/>
        <v>3764.8213734567903</v>
      </c>
      <c r="G23" s="10">
        <f t="shared" si="6"/>
        <v>88.329957015727004</v>
      </c>
      <c r="H23" s="10">
        <f t="shared" si="6"/>
        <v>343.47209150718044</v>
      </c>
      <c r="I23" s="553">
        <f t="shared" si="6"/>
        <v>2.5214325248405393E-2</v>
      </c>
      <c r="J23" s="15">
        <f t="shared" si="6"/>
        <v>8.0064820221847715</v>
      </c>
      <c r="K23" s="460">
        <f t="shared" si="6"/>
        <v>134.00783370498502</v>
      </c>
      <c r="L23" s="8"/>
      <c r="M23" s="10"/>
      <c r="N23" s="10"/>
      <c r="O23" s="10"/>
      <c r="P23" s="9" t="str">
        <f t="shared" ref="P23" si="7">IF(SUM(P10:P21)=0,"",AVERAGE(P10:P21))</f>
        <v/>
      </c>
      <c r="Q23" s="8">
        <f t="shared" ref="Q23:S23" si="8">IF(SUM(Q10:Q21)=0,"",AVERAGE(Q10:Q21))</f>
        <v>78.333333333333329</v>
      </c>
      <c r="R23" s="10" t="str">
        <f t="shared" si="8"/>
        <v/>
      </c>
      <c r="S23" s="10">
        <f t="shared" si="8"/>
        <v>1416.6666666666667</v>
      </c>
      <c r="T23" s="12"/>
      <c r="U23" s="12"/>
      <c r="V23" s="504">
        <f t="shared" ref="V23" si="9">IF(SUM(V10:V21)=0,"",AVERAGE(V10:V21))</f>
        <v>2.2092237696125485</v>
      </c>
      <c r="W23" s="10"/>
      <c r="X23" s="254"/>
      <c r="Y23" s="254"/>
      <c r="Z23" s="254"/>
      <c r="AA23" s="254"/>
      <c r="AB23" s="12"/>
      <c r="AC23" s="14"/>
      <c r="AD23" s="14"/>
      <c r="AE23" s="14"/>
      <c r="AF23" s="29"/>
      <c r="AG23" s="10">
        <f t="shared" ref="AG23" si="10">IF(SUM(AG10:AG21)=0,"",AVERAGE(AG10:AG21))</f>
        <v>3.1666666666666665</v>
      </c>
      <c r="AH23" s="602">
        <f>+(AI22/(AF22+AG22))*100</f>
        <v>2.2070776522237354</v>
      </c>
      <c r="AI23" s="502">
        <f>IF(SUM(AI10:AI21)=0,"",AVERAGE(AI10:AI21))</f>
        <v>6.9890792320418296E-2</v>
      </c>
      <c r="AJ23" s="19">
        <f t="shared" si="5"/>
        <v>1.8333333333333333</v>
      </c>
      <c r="AK23" s="15">
        <f t="shared" si="5"/>
        <v>1.5833333333333333</v>
      </c>
      <c r="AL23" s="15">
        <f t="shared" si="5"/>
        <v>0.58333333333333337</v>
      </c>
      <c r="AM23" s="29" t="str">
        <f t="shared" si="5"/>
        <v/>
      </c>
      <c r="AN23" s="541"/>
      <c r="AO23" s="542"/>
    </row>
    <row r="24" spans="1:41" ht="19.899999999999999" customHeight="1" x14ac:dyDescent="0.25">
      <c r="A24" s="329" t="s">
        <v>13</v>
      </c>
      <c r="B24" s="458">
        <f t="shared" ref="B24:C24" si="11">MAX(B10:B21)</f>
        <v>25.814814814814813</v>
      </c>
      <c r="C24" s="458">
        <f t="shared" si="11"/>
        <v>0.41346153846153844</v>
      </c>
      <c r="D24" s="35"/>
      <c r="E24" s="35">
        <f t="shared" ref="E24:F24" si="12">MAX(E10:E21)</f>
        <v>2335.8888888888887</v>
      </c>
      <c r="F24" s="35">
        <f t="shared" si="12"/>
        <v>5176.666666666667</v>
      </c>
      <c r="G24" s="35">
        <f t="shared" ref="G24:K24" si="13">MAX(G10:G21)</f>
        <v>91.344239333542419</v>
      </c>
      <c r="H24" s="35">
        <f t="shared" si="13"/>
        <v>480.72783086984043</v>
      </c>
      <c r="I24" s="554">
        <f t="shared" si="13"/>
        <v>5.5089565139482793E-2</v>
      </c>
      <c r="J24" s="497">
        <f t="shared" si="13"/>
        <v>9.437773346109763</v>
      </c>
      <c r="K24" s="497">
        <f t="shared" si="13"/>
        <v>320.48</v>
      </c>
      <c r="L24" s="499"/>
      <c r="M24" s="35"/>
      <c r="N24" s="35"/>
      <c r="O24" s="35"/>
      <c r="P24" s="500"/>
      <c r="Q24" s="8">
        <f t="shared" ref="Q24" si="14">MAX(Q10:Q21)</f>
        <v>125</v>
      </c>
      <c r="R24" s="35"/>
      <c r="S24" s="35">
        <f>MAX(S10:S21)</f>
        <v>4000</v>
      </c>
      <c r="T24" s="35"/>
      <c r="U24" s="35"/>
      <c r="V24" s="475">
        <f>MAX(V10:V21)</f>
        <v>2.54</v>
      </c>
      <c r="W24" s="10"/>
      <c r="X24" s="254"/>
      <c r="Y24" s="254"/>
      <c r="Z24" s="254"/>
      <c r="AA24" s="254"/>
      <c r="AB24" s="12"/>
      <c r="AC24" s="14"/>
      <c r="AD24" s="14"/>
      <c r="AE24" s="14"/>
      <c r="AF24" s="29"/>
      <c r="AG24" s="35">
        <f t="shared" ref="AG24:AI24" si="15">MAX(AG10:AG21)</f>
        <v>8</v>
      </c>
      <c r="AH24" s="458">
        <f t="shared" si="15"/>
        <v>2.54</v>
      </c>
      <c r="AI24" s="458">
        <f t="shared" si="15"/>
        <v>0.20319999999999999</v>
      </c>
      <c r="AJ24" s="466">
        <f t="shared" ref="AJ24:AL24" si="16">MAX(AJ10:AJ21)</f>
        <v>3</v>
      </c>
      <c r="AK24" s="497">
        <f t="shared" si="16"/>
        <v>2</v>
      </c>
      <c r="AL24" s="497">
        <f t="shared" si="16"/>
        <v>2</v>
      </c>
      <c r="AM24" s="29"/>
      <c r="AN24" s="541"/>
      <c r="AO24" s="542"/>
    </row>
    <row r="25" spans="1:41" ht="19.899999999999999" customHeight="1" thickBot="1" x14ac:dyDescent="0.3">
      <c r="A25" s="330" t="s">
        <v>14</v>
      </c>
      <c r="B25" s="459">
        <f t="shared" ref="B25:C25" si="17">MIN(B10:B21)</f>
        <v>8.2869565217391319</v>
      </c>
      <c r="C25" s="459">
        <f t="shared" si="17"/>
        <v>0.11407407407407409</v>
      </c>
      <c r="D25" s="36"/>
      <c r="E25" s="36">
        <f t="shared" ref="E25:F25" si="18">MIN(E10:E21)</f>
        <v>1529.1666666666667</v>
      </c>
      <c r="F25" s="36">
        <f t="shared" si="18"/>
        <v>2096.5555555555557</v>
      </c>
      <c r="G25" s="36">
        <f t="shared" ref="G25:K25" si="19">MIN(G10:G21)</f>
        <v>86.251852214758088</v>
      </c>
      <c r="H25" s="36">
        <f t="shared" si="19"/>
        <v>224.21837521172768</v>
      </c>
      <c r="I25" s="555">
        <f t="shared" si="19"/>
        <v>6.875E-3</v>
      </c>
      <c r="J25" s="498">
        <f t="shared" si="19"/>
        <v>5.1018804479492506</v>
      </c>
      <c r="K25" s="498">
        <f t="shared" si="19"/>
        <v>51.548188391197677</v>
      </c>
      <c r="L25" s="464"/>
      <c r="M25" s="36"/>
      <c r="N25" s="36"/>
      <c r="O25" s="36"/>
      <c r="P25" s="501"/>
      <c r="Q25" s="21">
        <f t="shared" ref="Q25" si="20">MIN(Q10:Q21)</f>
        <v>30</v>
      </c>
      <c r="R25" s="36"/>
      <c r="S25" s="36">
        <f>MIN(S10:S21)</f>
        <v>0</v>
      </c>
      <c r="T25" s="36"/>
      <c r="U25" s="36"/>
      <c r="V25" s="476">
        <f>MIN(V10:V21)</f>
        <v>1.62</v>
      </c>
      <c r="W25" s="23"/>
      <c r="X25" s="255"/>
      <c r="Y25" s="255"/>
      <c r="Z25" s="255"/>
      <c r="AA25" s="255"/>
      <c r="AB25" s="30"/>
      <c r="AC25" s="32"/>
      <c r="AD25" s="32"/>
      <c r="AE25" s="32"/>
      <c r="AF25" s="31"/>
      <c r="AG25" s="36">
        <f t="shared" ref="AG25:AI25" si="21">MIN(AG10:AG21)</f>
        <v>0</v>
      </c>
      <c r="AH25" s="459">
        <f t="shared" si="21"/>
        <v>1.62</v>
      </c>
      <c r="AI25" s="459">
        <f t="shared" si="21"/>
        <v>0</v>
      </c>
      <c r="AJ25" s="467">
        <f t="shared" ref="AJ25:AL25" si="22">MIN(AJ10:AJ21)</f>
        <v>1</v>
      </c>
      <c r="AK25" s="498">
        <f t="shared" si="22"/>
        <v>1</v>
      </c>
      <c r="AL25" s="498">
        <f t="shared" si="22"/>
        <v>0</v>
      </c>
      <c r="AM25" s="31"/>
      <c r="AN25" s="543"/>
      <c r="AO25" s="544"/>
    </row>
    <row r="26" spans="1:41" ht="13.5" thickTop="1" x14ac:dyDescent="0.2"/>
  </sheetData>
  <sheetProtection insertColumns="0" insertRows="0"/>
  <mergeCells count="11">
    <mergeCell ref="AN6:AO6"/>
    <mergeCell ref="L6:P6"/>
    <mergeCell ref="N7:P7"/>
    <mergeCell ref="N8:O8"/>
    <mergeCell ref="B6:K6"/>
    <mergeCell ref="Q6:V6"/>
    <mergeCell ref="AG6:AI6"/>
    <mergeCell ref="AJ6:AM6"/>
    <mergeCell ref="AG7:AI7"/>
    <mergeCell ref="AJ8:AM8"/>
    <mergeCell ref="W6:AF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18 E10:F18 AH17 AH12:AI12 AH13 AH20 Q20:V25 E20:F25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zoomScale="85" zoomScaleNormal="85" workbookViewId="0">
      <selection activeCell="S17" sqref="S17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198" t="s">
        <v>0</v>
      </c>
      <c r="B1" s="195"/>
      <c r="C1" s="563" t="s">
        <v>248</v>
      </c>
    </row>
    <row r="2" spans="1:35" ht="15" x14ac:dyDescent="0.25">
      <c r="A2" s="1" t="s">
        <v>1</v>
      </c>
      <c r="C2" t="s">
        <v>219</v>
      </c>
    </row>
    <row r="3" spans="1:35" ht="13.5" thickBot="1" x14ac:dyDescent="0.25"/>
    <row r="4" spans="1:35" s="57" customFormat="1" ht="16.5" thickTop="1" thickBot="1" x14ac:dyDescent="0.3">
      <c r="A4" s="1"/>
      <c r="B4" s="736" t="s">
        <v>145</v>
      </c>
      <c r="C4" s="737"/>
      <c r="D4" s="737"/>
      <c r="E4" s="738"/>
      <c r="F4" s="197" t="s">
        <v>146</v>
      </c>
      <c r="G4" s="739" t="s">
        <v>251</v>
      </c>
      <c r="H4" s="740"/>
      <c r="I4" s="740"/>
      <c r="J4" s="740"/>
      <c r="K4" s="706" t="s">
        <v>78</v>
      </c>
      <c r="L4" s="713"/>
      <c r="M4" s="722"/>
      <c r="N4" s="58"/>
      <c r="O4" s="706" t="s">
        <v>101</v>
      </c>
      <c r="P4" s="713"/>
      <c r="Q4" s="713"/>
      <c r="R4" s="713"/>
      <c r="S4" s="713"/>
      <c r="T4" s="713"/>
      <c r="U4" s="741" t="s">
        <v>245</v>
      </c>
      <c r="V4" s="742"/>
      <c r="W4" s="742"/>
      <c r="X4" s="743"/>
      <c r="Y4" s="197" t="s">
        <v>146</v>
      </c>
      <c r="Z4" s="739"/>
      <c r="AA4" s="740"/>
      <c r="AB4" s="740"/>
      <c r="AC4" s="744"/>
      <c r="AD4" s="730" t="s">
        <v>101</v>
      </c>
      <c r="AE4" s="730"/>
      <c r="AF4" s="730"/>
      <c r="AG4" s="730"/>
      <c r="AH4" s="730"/>
      <c r="AI4" s="731"/>
    </row>
    <row r="5" spans="1:35" s="57" customFormat="1" ht="16.5" thickTop="1" thickBot="1" x14ac:dyDescent="0.3">
      <c r="A5" s="1"/>
      <c r="B5" s="732" t="s">
        <v>65</v>
      </c>
      <c r="C5" s="733"/>
      <c r="D5" s="734" t="s">
        <v>220</v>
      </c>
      <c r="E5" s="734"/>
      <c r="F5" s="734"/>
      <c r="G5" s="734"/>
      <c r="H5" s="734"/>
      <c r="I5" s="734"/>
      <c r="J5" s="735"/>
      <c r="K5" s="58"/>
      <c r="L5" s="194"/>
      <c r="M5" s="194"/>
      <c r="N5" s="59"/>
      <c r="O5" s="193"/>
      <c r="P5" s="193"/>
      <c r="Q5" s="193"/>
      <c r="R5" s="193"/>
      <c r="S5" s="193"/>
      <c r="T5" s="193"/>
      <c r="U5" s="732" t="s">
        <v>65</v>
      </c>
      <c r="V5" s="733"/>
      <c r="W5" s="734"/>
      <c r="X5" s="734"/>
      <c r="Y5" s="734"/>
      <c r="Z5" s="734"/>
      <c r="AA5" s="734"/>
      <c r="AB5" s="734"/>
      <c r="AC5" s="735"/>
      <c r="AD5" s="130"/>
      <c r="AE5" s="130"/>
      <c r="AF5" s="130"/>
      <c r="AG5" s="130"/>
      <c r="AH5" s="130"/>
      <c r="AI5" s="468"/>
    </row>
    <row r="6" spans="1:35" s="51" customFormat="1" ht="14.45" customHeight="1" thickTop="1" thickBot="1" x14ac:dyDescent="0.25">
      <c r="B6" s="723" t="s">
        <v>63</v>
      </c>
      <c r="C6" s="724"/>
      <c r="D6" s="724"/>
      <c r="E6" s="724"/>
      <c r="F6" s="724"/>
      <c r="G6" s="725"/>
      <c r="H6" s="726" t="s">
        <v>208</v>
      </c>
      <c r="I6" s="697" t="s">
        <v>64</v>
      </c>
      <c r="J6" s="697" t="s">
        <v>29</v>
      </c>
      <c r="K6" s="697" t="s">
        <v>79</v>
      </c>
      <c r="L6" s="697" t="s">
        <v>66</v>
      </c>
      <c r="M6" s="726" t="s">
        <v>140</v>
      </c>
      <c r="N6" s="726" t="s">
        <v>141</v>
      </c>
      <c r="O6" s="726" t="s">
        <v>102</v>
      </c>
      <c r="P6" s="726" t="s">
        <v>103</v>
      </c>
      <c r="Q6" s="726" t="s">
        <v>104</v>
      </c>
      <c r="R6" s="726" t="s">
        <v>105</v>
      </c>
      <c r="S6" s="726" t="s">
        <v>106</v>
      </c>
      <c r="T6" s="745" t="s">
        <v>107</v>
      </c>
      <c r="U6" s="723" t="s">
        <v>63</v>
      </c>
      <c r="V6" s="724"/>
      <c r="W6" s="724"/>
      <c r="X6" s="724"/>
      <c r="Y6" s="724"/>
      <c r="Z6" s="725"/>
      <c r="AA6" s="726" t="s">
        <v>208</v>
      </c>
      <c r="AB6" s="697" t="s">
        <v>64</v>
      </c>
      <c r="AC6" s="697" t="s">
        <v>29</v>
      </c>
      <c r="AD6" s="748" t="s">
        <v>102</v>
      </c>
      <c r="AE6" s="726" t="s">
        <v>103</v>
      </c>
      <c r="AF6" s="726" t="s">
        <v>104</v>
      </c>
      <c r="AG6" s="726" t="s">
        <v>105</v>
      </c>
      <c r="AH6" s="726" t="s">
        <v>106</v>
      </c>
      <c r="AI6" s="726" t="s">
        <v>107</v>
      </c>
    </row>
    <row r="7" spans="1:35" s="51" customFormat="1" ht="25.5" customHeight="1" thickTop="1" thickBot="1" x14ac:dyDescent="0.25">
      <c r="B7" s="580" t="s">
        <v>108</v>
      </c>
      <c r="C7" s="580" t="s">
        <v>103</v>
      </c>
      <c r="D7" s="580" t="s">
        <v>104</v>
      </c>
      <c r="E7" s="580" t="s">
        <v>105</v>
      </c>
      <c r="F7" s="580" t="s">
        <v>106</v>
      </c>
      <c r="G7" s="580" t="s">
        <v>107</v>
      </c>
      <c r="H7" s="727"/>
      <c r="I7" s="729"/>
      <c r="J7" s="729"/>
      <c r="K7" s="729" t="s">
        <v>79</v>
      </c>
      <c r="L7" s="729" t="s">
        <v>66</v>
      </c>
      <c r="M7" s="727"/>
      <c r="N7" s="727"/>
      <c r="O7" s="727"/>
      <c r="P7" s="727"/>
      <c r="Q7" s="727"/>
      <c r="R7" s="727"/>
      <c r="S7" s="727"/>
      <c r="T7" s="746"/>
      <c r="U7" s="356" t="s">
        <v>108</v>
      </c>
      <c r="V7" s="357" t="s">
        <v>103</v>
      </c>
      <c r="W7" s="357" t="s">
        <v>104</v>
      </c>
      <c r="X7" s="357" t="s">
        <v>105</v>
      </c>
      <c r="Y7" s="357" t="s">
        <v>106</v>
      </c>
      <c r="Z7" s="358" t="s">
        <v>107</v>
      </c>
      <c r="AA7" s="727"/>
      <c r="AB7" s="729"/>
      <c r="AC7" s="729"/>
      <c r="AD7" s="749"/>
      <c r="AE7" s="727"/>
      <c r="AF7" s="727"/>
      <c r="AG7" s="727"/>
      <c r="AH7" s="727"/>
      <c r="AI7" s="727"/>
    </row>
    <row r="8" spans="1:35" s="51" customFormat="1" ht="25.5" customHeight="1" thickTop="1" thickBot="1" x14ac:dyDescent="0.25">
      <c r="A8" s="49" t="s">
        <v>205</v>
      </c>
      <c r="B8" s="450">
        <v>10.391999999999999</v>
      </c>
      <c r="C8" s="450"/>
      <c r="D8" s="450">
        <v>10.391999999999999</v>
      </c>
      <c r="E8" s="450"/>
      <c r="F8" s="450"/>
      <c r="G8" s="450"/>
      <c r="H8" s="728"/>
      <c r="I8" s="698"/>
      <c r="J8" s="698"/>
      <c r="K8" s="698"/>
      <c r="L8" s="698"/>
      <c r="M8" s="728"/>
      <c r="N8" s="728"/>
      <c r="O8" s="728"/>
      <c r="P8" s="728"/>
      <c r="Q8" s="728"/>
      <c r="R8" s="728"/>
      <c r="S8" s="728"/>
      <c r="T8" s="747"/>
      <c r="U8" s="450"/>
      <c r="V8" s="355"/>
      <c r="W8" s="355"/>
      <c r="X8" s="355"/>
      <c r="Y8" s="355"/>
      <c r="Z8" s="151"/>
      <c r="AA8" s="728"/>
      <c r="AB8" s="698"/>
      <c r="AC8" s="698"/>
      <c r="AD8" s="750"/>
      <c r="AE8" s="728"/>
      <c r="AF8" s="728"/>
      <c r="AG8" s="728"/>
      <c r="AH8" s="728"/>
      <c r="AI8" s="728"/>
    </row>
    <row r="9" spans="1:35" s="51" customFormat="1" ht="15.75" thickTop="1" thickBot="1" x14ac:dyDescent="0.25">
      <c r="A9" s="2"/>
      <c r="B9" s="83" t="s">
        <v>117</v>
      </c>
      <c r="C9" s="83" t="s">
        <v>117</v>
      </c>
      <c r="D9" s="83" t="s">
        <v>117</v>
      </c>
      <c r="E9" s="83" t="s">
        <v>117</v>
      </c>
      <c r="F9" s="83" t="s">
        <v>117</v>
      </c>
      <c r="G9" s="83" t="s">
        <v>117</v>
      </c>
      <c r="H9" s="83" t="s">
        <v>117</v>
      </c>
      <c r="I9" s="83" t="s">
        <v>117</v>
      </c>
      <c r="J9" s="37"/>
      <c r="K9" s="83" t="s">
        <v>117</v>
      </c>
      <c r="L9" s="83" t="s">
        <v>117</v>
      </c>
      <c r="M9" s="83" t="s">
        <v>117</v>
      </c>
      <c r="N9" s="84" t="s">
        <v>118</v>
      </c>
      <c r="O9" s="83" t="s">
        <v>210</v>
      </c>
      <c r="P9" s="83" t="s">
        <v>210</v>
      </c>
      <c r="Q9" s="83" t="s">
        <v>210</v>
      </c>
      <c r="R9" s="83" t="s">
        <v>210</v>
      </c>
      <c r="S9" s="83" t="s">
        <v>210</v>
      </c>
      <c r="T9" s="85" t="s">
        <v>210</v>
      </c>
      <c r="U9" s="83" t="s">
        <v>117</v>
      </c>
      <c r="V9" s="83" t="s">
        <v>117</v>
      </c>
      <c r="W9" s="83" t="s">
        <v>117</v>
      </c>
      <c r="X9" s="83" t="s">
        <v>117</v>
      </c>
      <c r="Y9" s="83" t="s">
        <v>117</v>
      </c>
      <c r="Z9" s="83" t="s">
        <v>117</v>
      </c>
      <c r="AA9" s="83" t="s">
        <v>117</v>
      </c>
      <c r="AB9" s="83" t="s">
        <v>117</v>
      </c>
      <c r="AC9" s="84"/>
      <c r="AD9" s="37" t="s">
        <v>210</v>
      </c>
      <c r="AE9" s="83" t="s">
        <v>210</v>
      </c>
      <c r="AF9" s="83" t="s">
        <v>210</v>
      </c>
      <c r="AG9" s="83" t="s">
        <v>210</v>
      </c>
      <c r="AH9" s="83" t="s">
        <v>210</v>
      </c>
      <c r="AI9" s="84" t="s">
        <v>210</v>
      </c>
    </row>
    <row r="10" spans="1:35" ht="19.899999999999999" customHeight="1" thickTop="1" x14ac:dyDescent="0.2">
      <c r="A10" s="209">
        <v>44927</v>
      </c>
      <c r="B10" s="192">
        <v>442</v>
      </c>
      <c r="C10" s="200">
        <v>440</v>
      </c>
      <c r="D10" s="200">
        <v>1099</v>
      </c>
      <c r="E10" s="200"/>
      <c r="F10" s="200"/>
      <c r="G10" s="200"/>
      <c r="H10" s="86">
        <f>SUM(B10:G10)</f>
        <v>1981</v>
      </c>
      <c r="I10" s="200">
        <v>772</v>
      </c>
      <c r="J10" s="581">
        <f>+IF(H10&gt;0,H10/SQRT(H10^2+I10^2),"")</f>
        <v>0.93174846182801951</v>
      </c>
      <c r="K10" s="452"/>
      <c r="L10" s="204"/>
      <c r="M10" s="453">
        <f>K10+L10</f>
        <v>0</v>
      </c>
      <c r="N10" s="454">
        <f>IF(I10="","",(H10+L10)/'T1. resum cabal i analítiques'!B10)</f>
        <v>6.268987341772152</v>
      </c>
      <c r="O10" s="148">
        <v>3.7</v>
      </c>
      <c r="P10" s="148"/>
      <c r="Q10" s="148">
        <v>3.4</v>
      </c>
      <c r="R10" s="208"/>
      <c r="S10" s="208"/>
      <c r="T10" s="208"/>
      <c r="U10" s="192"/>
      <c r="V10" s="200"/>
      <c r="W10" s="200"/>
      <c r="X10" s="200"/>
      <c r="Y10" s="200"/>
      <c r="Z10" s="200"/>
      <c r="AA10" s="86">
        <f t="shared" ref="AA10:AA21" si="0">SUM(U10:Z10)</f>
        <v>0</v>
      </c>
      <c r="AB10" s="200"/>
      <c r="AC10" s="473"/>
      <c r="AD10" s="142"/>
      <c r="AE10" s="148"/>
      <c r="AF10" s="148"/>
      <c r="AG10" s="208"/>
      <c r="AH10" s="208"/>
      <c r="AI10" s="469"/>
    </row>
    <row r="11" spans="1:35" ht="19.899999999999999" customHeight="1" x14ac:dyDescent="0.2">
      <c r="A11" s="209">
        <v>44958</v>
      </c>
      <c r="B11" s="192">
        <v>195</v>
      </c>
      <c r="C11" s="200">
        <v>198</v>
      </c>
      <c r="D11" s="200">
        <v>369</v>
      </c>
      <c r="E11" s="200"/>
      <c r="F11" s="200"/>
      <c r="G11" s="200"/>
      <c r="H11" s="86">
        <f t="shared" ref="H11:H17" si="1">SUM(B11:G11)</f>
        <v>762</v>
      </c>
      <c r="I11" s="200">
        <v>269</v>
      </c>
      <c r="J11" s="581">
        <f t="shared" ref="J11:J17" si="2">+IF(H11&gt;0,H11/SQRT(H11^2+I11^2),"")</f>
        <v>0.94296748538944641</v>
      </c>
      <c r="K11" s="452"/>
      <c r="L11" s="200"/>
      <c r="M11" s="455">
        <f t="shared" ref="M11:M21" si="3">K11+L11</f>
        <v>0</v>
      </c>
      <c r="N11" s="456">
        <f>IF(I11="","",(H11+L11)/'T1. resum cabal i analítiques'!B11)</f>
        <v>2.3664596273291925</v>
      </c>
      <c r="O11" s="148">
        <v>5.2</v>
      </c>
      <c r="P11" s="148"/>
      <c r="Q11" s="148">
        <v>4.7</v>
      </c>
      <c r="R11" s="208"/>
      <c r="S11" s="208"/>
      <c r="T11" s="208"/>
      <c r="U11" s="192"/>
      <c r="V11" s="200"/>
      <c r="W11" s="200"/>
      <c r="X11" s="200"/>
      <c r="Y11" s="200"/>
      <c r="Z11" s="200"/>
      <c r="AA11" s="86">
        <f t="shared" si="0"/>
        <v>0</v>
      </c>
      <c r="AB11" s="200"/>
      <c r="AC11" s="474"/>
      <c r="AD11" s="142"/>
      <c r="AE11" s="148"/>
      <c r="AF11" s="148"/>
      <c r="AG11" s="208"/>
      <c r="AH11" s="208"/>
      <c r="AI11" s="470"/>
    </row>
    <row r="12" spans="1:35" ht="19.899999999999999" customHeight="1" x14ac:dyDescent="0.2">
      <c r="A12" s="209">
        <v>44986</v>
      </c>
      <c r="B12" s="192">
        <v>163</v>
      </c>
      <c r="C12" s="200">
        <v>168</v>
      </c>
      <c r="D12" s="200">
        <v>476</v>
      </c>
      <c r="E12" s="200"/>
      <c r="F12" s="200"/>
      <c r="G12" s="200"/>
      <c r="H12" s="86">
        <f t="shared" si="1"/>
        <v>807</v>
      </c>
      <c r="I12" s="200">
        <v>270</v>
      </c>
      <c r="J12" s="581">
        <f t="shared" si="2"/>
        <v>0.94833016942399517</v>
      </c>
      <c r="K12" s="452"/>
      <c r="L12" s="200"/>
      <c r="M12" s="455">
        <f t="shared" si="3"/>
        <v>0</v>
      </c>
      <c r="N12" s="456">
        <f>IF(I12="","",(H12+L12)/'T1. resum cabal i analítiques'!B12)</f>
        <v>2.6372549019607843</v>
      </c>
      <c r="O12" s="148">
        <v>4.8</v>
      </c>
      <c r="P12" s="148"/>
      <c r="Q12" s="148">
        <v>5</v>
      </c>
      <c r="R12" s="208"/>
      <c r="S12" s="208"/>
      <c r="T12" s="208"/>
      <c r="U12" s="192"/>
      <c r="V12" s="200"/>
      <c r="W12" s="200"/>
      <c r="X12" s="200"/>
      <c r="Y12" s="200"/>
      <c r="Z12" s="200"/>
      <c r="AA12" s="86">
        <f t="shared" si="0"/>
        <v>0</v>
      </c>
      <c r="AB12" s="200"/>
      <c r="AC12" s="474"/>
      <c r="AD12" s="142"/>
      <c r="AE12" s="148"/>
      <c r="AF12" s="148"/>
      <c r="AG12" s="208"/>
      <c r="AH12" s="208"/>
      <c r="AI12" s="470"/>
    </row>
    <row r="13" spans="1:35" ht="19.899999999999999" customHeight="1" x14ac:dyDescent="0.25">
      <c r="A13" s="209">
        <v>45017</v>
      </c>
      <c r="B13" s="192">
        <v>176</v>
      </c>
      <c r="C13" s="200">
        <v>172</v>
      </c>
      <c r="D13" s="200">
        <v>400</v>
      </c>
      <c r="E13" s="200"/>
      <c r="F13" s="200"/>
      <c r="G13" s="200"/>
      <c r="H13" s="86">
        <f t="shared" si="1"/>
        <v>748</v>
      </c>
      <c r="I13" s="200">
        <v>235</v>
      </c>
      <c r="J13" s="582">
        <f t="shared" si="2"/>
        <v>0.95402498165155758</v>
      </c>
      <c r="K13" s="452"/>
      <c r="L13" s="200"/>
      <c r="M13" s="455">
        <f t="shared" si="3"/>
        <v>0</v>
      </c>
      <c r="N13" s="456">
        <f>IF(I13="","",(H13+L13)/'T1. resum cabal i analítiques'!B13)</f>
        <v>1.521613832853026</v>
      </c>
      <c r="O13" s="148">
        <v>3.2</v>
      </c>
      <c r="P13" s="148"/>
      <c r="Q13" s="148">
        <v>3.3</v>
      </c>
      <c r="R13" s="208"/>
      <c r="S13" s="208"/>
      <c r="T13" s="208"/>
      <c r="U13" s="192"/>
      <c r="V13" s="200"/>
      <c r="W13" s="200"/>
      <c r="X13" s="200"/>
      <c r="Y13" s="200"/>
      <c r="Z13" s="200"/>
      <c r="AA13" s="86">
        <f t="shared" si="0"/>
        <v>0</v>
      </c>
      <c r="AB13" s="200"/>
      <c r="AC13" s="474"/>
      <c r="AD13" s="142"/>
      <c r="AE13" s="148"/>
      <c r="AF13" s="148"/>
      <c r="AG13" s="208"/>
      <c r="AH13" s="208"/>
      <c r="AI13" s="470"/>
    </row>
    <row r="14" spans="1:35" ht="19.899999999999999" customHeight="1" x14ac:dyDescent="0.25">
      <c r="A14" s="209">
        <v>45047</v>
      </c>
      <c r="B14" s="192">
        <v>190</v>
      </c>
      <c r="C14" s="200">
        <v>167</v>
      </c>
      <c r="D14" s="200">
        <v>413</v>
      </c>
      <c r="E14" s="200"/>
      <c r="F14" s="200"/>
      <c r="G14" s="200"/>
      <c r="H14" s="86">
        <f>SUM(B14:G14)</f>
        <v>770</v>
      </c>
      <c r="I14" s="200">
        <v>223</v>
      </c>
      <c r="J14" s="582">
        <f t="shared" si="2"/>
        <v>0.96052918496412665</v>
      </c>
      <c r="K14" s="452"/>
      <c r="L14" s="200"/>
      <c r="M14" s="455">
        <f t="shared" si="3"/>
        <v>0</v>
      </c>
      <c r="N14" s="456">
        <f>IF(I14="","",(H14+L14)/'T1. resum cabal i analítiques'!B14)</f>
        <v>2.2318840579710146</v>
      </c>
      <c r="O14" s="148">
        <v>3.9</v>
      </c>
      <c r="P14" s="148"/>
      <c r="Q14" s="148">
        <v>3</v>
      </c>
      <c r="R14" s="208"/>
      <c r="S14" s="208"/>
      <c r="T14" s="208"/>
      <c r="U14" s="192"/>
      <c r="V14" s="200"/>
      <c r="W14" s="200"/>
      <c r="X14" s="200"/>
      <c r="Y14" s="200"/>
      <c r="Z14" s="200"/>
      <c r="AA14" s="86">
        <f t="shared" si="0"/>
        <v>0</v>
      </c>
      <c r="AB14" s="200"/>
      <c r="AC14" s="474"/>
      <c r="AD14" s="142"/>
      <c r="AE14" s="148"/>
      <c r="AF14" s="148"/>
      <c r="AG14" s="208"/>
      <c r="AH14" s="208"/>
      <c r="AI14" s="470"/>
    </row>
    <row r="15" spans="1:35" ht="19.899999999999999" customHeight="1" x14ac:dyDescent="0.25">
      <c r="A15" s="209">
        <v>45078</v>
      </c>
      <c r="B15" s="192">
        <v>288</v>
      </c>
      <c r="C15" s="200">
        <v>294</v>
      </c>
      <c r="D15" s="200">
        <v>587</v>
      </c>
      <c r="E15" s="200"/>
      <c r="F15" s="200"/>
      <c r="G15" s="200"/>
      <c r="H15" s="86">
        <f>SUM(B15:G15)</f>
        <v>1169</v>
      </c>
      <c r="I15" s="200">
        <v>440</v>
      </c>
      <c r="J15" s="582">
        <f t="shared" si="2"/>
        <v>0.93590076535750177</v>
      </c>
      <c r="K15" s="452"/>
      <c r="L15" s="204"/>
      <c r="M15" s="455">
        <f t="shared" si="3"/>
        <v>0</v>
      </c>
      <c r="N15" s="456">
        <f>IF(I15="","",(H15+L15)/'T1. resum cabal i analítiques'!B15)</f>
        <v>4.1466154300916349</v>
      </c>
      <c r="O15" s="148">
        <v>5.3</v>
      </c>
      <c r="P15" s="148"/>
      <c r="Q15" s="148">
        <v>5</v>
      </c>
      <c r="R15" s="208"/>
      <c r="S15" s="208"/>
      <c r="T15" s="208"/>
      <c r="U15" s="192"/>
      <c r="V15" s="200"/>
      <c r="W15" s="200"/>
      <c r="X15" s="200"/>
      <c r="Y15" s="200"/>
      <c r="Z15" s="200"/>
      <c r="AA15" s="86">
        <f t="shared" si="0"/>
        <v>0</v>
      </c>
      <c r="AB15" s="200"/>
      <c r="AC15" s="473"/>
      <c r="AD15" s="142"/>
      <c r="AE15" s="148"/>
      <c r="AF15" s="148"/>
      <c r="AG15" s="208"/>
      <c r="AH15" s="208"/>
      <c r="AI15" s="471"/>
    </row>
    <row r="16" spans="1:35" ht="19.899999999999999" customHeight="1" x14ac:dyDescent="0.25">
      <c r="A16" s="209">
        <v>45108</v>
      </c>
      <c r="B16" s="192">
        <v>168</v>
      </c>
      <c r="C16" s="200">
        <v>175</v>
      </c>
      <c r="D16" s="200">
        <v>413</v>
      </c>
      <c r="E16" s="200"/>
      <c r="F16" s="200"/>
      <c r="G16" s="200"/>
      <c r="H16" s="86">
        <f t="shared" si="1"/>
        <v>756</v>
      </c>
      <c r="I16" s="200">
        <v>156</v>
      </c>
      <c r="J16" s="582">
        <f t="shared" si="2"/>
        <v>0.97936663921967093</v>
      </c>
      <c r="K16" s="452"/>
      <c r="L16" s="204"/>
      <c r="M16" s="455">
        <f t="shared" si="3"/>
        <v>0</v>
      </c>
      <c r="N16" s="456">
        <f>IF(I16="","",(H16+L16)/'T1. resum cabal i analítiques'!B16)</f>
        <v>1.3090909090909091</v>
      </c>
      <c r="O16" s="148">
        <v>0.5</v>
      </c>
      <c r="P16" s="148"/>
      <c r="Q16" s="148">
        <v>2.6</v>
      </c>
      <c r="R16" s="208"/>
      <c r="S16" s="208"/>
      <c r="T16" s="208"/>
      <c r="U16" s="192"/>
      <c r="V16" s="200"/>
      <c r="W16" s="200"/>
      <c r="X16" s="200"/>
      <c r="Y16" s="200"/>
      <c r="Z16" s="200"/>
      <c r="AA16" s="86">
        <f t="shared" si="0"/>
        <v>0</v>
      </c>
      <c r="AB16" s="200"/>
      <c r="AC16" s="472"/>
      <c r="AD16" s="142"/>
      <c r="AE16" s="148"/>
      <c r="AF16" s="148"/>
      <c r="AG16" s="208"/>
      <c r="AH16" s="208"/>
      <c r="AI16" s="349"/>
    </row>
    <row r="17" spans="1:35" ht="19.899999999999999" customHeight="1" x14ac:dyDescent="0.25">
      <c r="A17" s="209">
        <v>45139</v>
      </c>
      <c r="B17" s="192">
        <v>249</v>
      </c>
      <c r="C17" s="200">
        <v>249</v>
      </c>
      <c r="D17" s="200">
        <v>551</v>
      </c>
      <c r="E17" s="200"/>
      <c r="F17" s="200"/>
      <c r="G17" s="200"/>
      <c r="H17" s="86">
        <f t="shared" si="1"/>
        <v>1049</v>
      </c>
      <c r="I17" s="200">
        <v>182</v>
      </c>
      <c r="J17" s="582">
        <f t="shared" si="2"/>
        <v>0.98528061137531486</v>
      </c>
      <c r="K17" s="452"/>
      <c r="L17" s="204"/>
      <c r="M17" s="455">
        <f t="shared" si="3"/>
        <v>0</v>
      </c>
      <c r="N17" s="456">
        <f>IF(I17="","",(H17+L17)/'T1. resum cabal i analítiques'!B17)</f>
        <v>1.8086206896551724</v>
      </c>
      <c r="O17" s="148">
        <v>3</v>
      </c>
      <c r="P17" s="148"/>
      <c r="Q17" s="148">
        <v>3.6</v>
      </c>
      <c r="R17" s="208"/>
      <c r="S17" s="208"/>
      <c r="T17" s="208"/>
      <c r="U17" s="192"/>
      <c r="V17" s="200"/>
      <c r="W17" s="200"/>
      <c r="X17" s="200"/>
      <c r="Y17" s="200"/>
      <c r="Z17" s="200"/>
      <c r="AA17" s="86">
        <f t="shared" si="0"/>
        <v>0</v>
      </c>
      <c r="AB17" s="200"/>
      <c r="AC17" s="472"/>
      <c r="AD17" s="142"/>
      <c r="AE17" s="148"/>
      <c r="AF17" s="148"/>
      <c r="AG17" s="208"/>
      <c r="AH17" s="208"/>
      <c r="AI17" s="471"/>
    </row>
    <row r="18" spans="1:35" ht="19.899999999999999" customHeight="1" x14ac:dyDescent="0.2">
      <c r="A18" s="209">
        <v>45170</v>
      </c>
      <c r="B18" s="192">
        <v>197</v>
      </c>
      <c r="C18" s="200">
        <v>189</v>
      </c>
      <c r="D18" s="200">
        <v>443</v>
      </c>
      <c r="E18" s="200"/>
      <c r="F18" s="200"/>
      <c r="G18" s="200"/>
      <c r="H18" s="86">
        <f t="shared" ref="H18:H21" si="4">SUM(B18:G18)</f>
        <v>829</v>
      </c>
      <c r="I18" s="200">
        <v>188</v>
      </c>
      <c r="J18" s="206">
        <f t="shared" ref="J18:J21" si="5">+IF(H18&gt;0,H18/SQRT(H18^2+I18^2),"")</f>
        <v>0.97523675246642827</v>
      </c>
      <c r="K18" s="452"/>
      <c r="L18" s="204"/>
      <c r="M18" s="455">
        <f t="shared" si="3"/>
        <v>0</v>
      </c>
      <c r="N18" s="456">
        <f>IF(I18="","",(H18+L18)/'T1. resum cabal i analítiques'!B18)</f>
        <v>2.4746268656716417</v>
      </c>
      <c r="O18" s="148">
        <v>2.9</v>
      </c>
      <c r="P18" s="148"/>
      <c r="Q18" s="148">
        <v>3</v>
      </c>
      <c r="R18" s="208"/>
      <c r="S18" s="208"/>
      <c r="T18" s="208"/>
      <c r="U18" s="192"/>
      <c r="V18" s="200"/>
      <c r="W18" s="200"/>
      <c r="X18" s="200"/>
      <c r="Y18" s="200"/>
      <c r="Z18" s="200"/>
      <c r="AA18" s="86">
        <f t="shared" si="0"/>
        <v>0</v>
      </c>
      <c r="AB18" s="200"/>
      <c r="AC18" s="471"/>
      <c r="AD18" s="142"/>
      <c r="AE18" s="148"/>
      <c r="AF18" s="148"/>
      <c r="AG18" s="208"/>
      <c r="AH18" s="208"/>
      <c r="AI18" s="349"/>
    </row>
    <row r="19" spans="1:35" ht="19.899999999999999" customHeight="1" x14ac:dyDescent="0.2">
      <c r="A19" s="209">
        <v>45200</v>
      </c>
      <c r="B19" s="192">
        <v>160</v>
      </c>
      <c r="C19" s="200">
        <v>149</v>
      </c>
      <c r="D19" s="200">
        <v>377</v>
      </c>
      <c r="E19" s="200"/>
      <c r="F19" s="200"/>
      <c r="G19" s="200"/>
      <c r="H19" s="86">
        <f t="shared" si="4"/>
        <v>686</v>
      </c>
      <c r="I19" s="200">
        <v>185</v>
      </c>
      <c r="J19" s="206">
        <f t="shared" si="5"/>
        <v>0.96550696113581658</v>
      </c>
      <c r="K19" s="452"/>
      <c r="L19" s="204"/>
      <c r="M19" s="455">
        <f t="shared" si="3"/>
        <v>0</v>
      </c>
      <c r="N19" s="456">
        <f>IF(I19="","",(H19+L19)/'T1. resum cabal i analítiques'!B19)</f>
        <v>2.4587813620071683</v>
      </c>
      <c r="O19" s="148">
        <v>2.8</v>
      </c>
      <c r="P19" s="148"/>
      <c r="Q19" s="148">
        <v>2.9</v>
      </c>
      <c r="R19" s="208"/>
      <c r="S19" s="208"/>
      <c r="T19" s="208"/>
      <c r="U19" s="192"/>
      <c r="V19" s="200"/>
      <c r="W19" s="200"/>
      <c r="X19" s="200"/>
      <c r="Y19" s="200"/>
      <c r="Z19" s="200"/>
      <c r="AA19" s="86">
        <f t="shared" si="0"/>
        <v>0</v>
      </c>
      <c r="AB19" s="200"/>
      <c r="AC19" s="471"/>
      <c r="AD19" s="142"/>
      <c r="AE19" s="148"/>
      <c r="AF19" s="148"/>
      <c r="AG19" s="208"/>
      <c r="AH19" s="208"/>
      <c r="AI19" s="349"/>
    </row>
    <row r="20" spans="1:35" ht="19.899999999999999" customHeight="1" x14ac:dyDescent="0.2">
      <c r="A20" s="209">
        <v>45231</v>
      </c>
      <c r="B20" s="192">
        <v>162</v>
      </c>
      <c r="C20" s="200">
        <v>169</v>
      </c>
      <c r="D20" s="200">
        <v>377</v>
      </c>
      <c r="E20" s="200"/>
      <c r="F20" s="200"/>
      <c r="G20" s="200"/>
      <c r="H20" s="86">
        <f t="shared" si="4"/>
        <v>708</v>
      </c>
      <c r="I20" s="200">
        <v>193</v>
      </c>
      <c r="J20" s="206">
        <f t="shared" si="5"/>
        <v>0.96479526138963878</v>
      </c>
      <c r="K20" s="452"/>
      <c r="L20" s="204"/>
      <c r="M20" s="455">
        <f t="shared" si="3"/>
        <v>0</v>
      </c>
      <c r="N20" s="456">
        <f>IF(I20="","",(H20+L20)/'T1. resum cabal i analítiques'!B20)</f>
        <v>2.8780487804878048</v>
      </c>
      <c r="O20" s="148">
        <v>4.5</v>
      </c>
      <c r="P20" s="148"/>
      <c r="Q20" s="148">
        <v>4.5999999999999996</v>
      </c>
      <c r="R20" s="208"/>
      <c r="S20" s="208"/>
      <c r="T20" s="208"/>
      <c r="U20" s="192"/>
      <c r="V20" s="200"/>
      <c r="W20" s="200"/>
      <c r="X20" s="200"/>
      <c r="Y20" s="200"/>
      <c r="Z20" s="200"/>
      <c r="AA20" s="86">
        <f t="shared" si="0"/>
        <v>0</v>
      </c>
      <c r="AB20" s="200"/>
      <c r="AC20" s="471"/>
      <c r="AD20" s="142"/>
      <c r="AE20" s="148"/>
      <c r="AF20" s="148"/>
      <c r="AG20" s="208"/>
      <c r="AH20" s="208"/>
      <c r="AI20" s="349"/>
    </row>
    <row r="21" spans="1:35" ht="19.899999999999999" customHeight="1" thickBot="1" x14ac:dyDescent="0.25">
      <c r="A21" s="209">
        <v>45261</v>
      </c>
      <c r="B21" s="192">
        <v>118</v>
      </c>
      <c r="C21" s="200">
        <v>117</v>
      </c>
      <c r="D21" s="200">
        <v>374</v>
      </c>
      <c r="E21" s="200"/>
      <c r="F21" s="200"/>
      <c r="G21" s="200"/>
      <c r="H21" s="86">
        <f t="shared" si="4"/>
        <v>609</v>
      </c>
      <c r="I21" s="200">
        <v>190</v>
      </c>
      <c r="J21" s="206">
        <f t="shared" si="5"/>
        <v>0.95461933273210642</v>
      </c>
      <c r="K21" s="452"/>
      <c r="L21" s="204"/>
      <c r="M21" s="455">
        <f t="shared" si="3"/>
        <v>0</v>
      </c>
      <c r="N21" s="456">
        <f>IF(I21="","",(H21+L21)/'T1. resum cabal i analítiques'!B21)</f>
        <v>1.8454545454545455</v>
      </c>
      <c r="O21" s="148">
        <v>3.1</v>
      </c>
      <c r="P21" s="148"/>
      <c r="Q21" s="148">
        <v>3</v>
      </c>
      <c r="R21" s="208"/>
      <c r="S21" s="208"/>
      <c r="T21" s="208"/>
      <c r="U21" s="192"/>
      <c r="V21" s="200"/>
      <c r="W21" s="200"/>
      <c r="X21" s="200"/>
      <c r="Y21" s="200"/>
      <c r="Z21" s="200"/>
      <c r="AA21" s="86">
        <f t="shared" si="0"/>
        <v>0</v>
      </c>
      <c r="AB21" s="200"/>
      <c r="AC21" s="471"/>
      <c r="AD21" s="142"/>
      <c r="AE21" s="463"/>
      <c r="AF21" s="148"/>
      <c r="AG21" s="208"/>
      <c r="AH21" s="208"/>
      <c r="AI21" s="471"/>
    </row>
    <row r="22" spans="1:35" ht="15.75" thickTop="1" x14ac:dyDescent="0.25">
      <c r="A22" s="327" t="s">
        <v>11</v>
      </c>
      <c r="B22" s="25">
        <f>SUM(B10:B21)</f>
        <v>2508</v>
      </c>
      <c r="C22" s="25">
        <f t="shared" ref="C22:D22" si="6">SUM(C10:C21)</f>
        <v>2487</v>
      </c>
      <c r="D22" s="25">
        <f t="shared" si="6"/>
        <v>5879</v>
      </c>
      <c r="E22" s="25"/>
      <c r="F22" s="25"/>
      <c r="G22" s="25"/>
      <c r="H22" s="87">
        <f t="shared" ref="H22:I22" si="7">SUM(H10:H21)</f>
        <v>10874</v>
      </c>
      <c r="I22" s="25">
        <f t="shared" si="7"/>
        <v>3303</v>
      </c>
      <c r="J22" s="52"/>
      <c r="K22" s="39"/>
      <c r="L22" s="40"/>
      <c r="M22" s="90">
        <f>SUM(M10:M21)</f>
        <v>0</v>
      </c>
      <c r="N22" s="454"/>
      <c r="O22" s="60"/>
      <c r="P22" s="60"/>
      <c r="Q22" s="60"/>
      <c r="R22" s="60"/>
      <c r="S22" s="60"/>
      <c r="T22" s="60"/>
      <c r="U22" s="39"/>
      <c r="V22" s="25"/>
      <c r="W22" s="25"/>
      <c r="X22" s="25"/>
      <c r="Y22" s="25"/>
      <c r="Z22" s="25"/>
      <c r="AA22" s="25">
        <f>SUM(AA10:AA21)</f>
        <v>0</v>
      </c>
      <c r="AB22" s="25"/>
      <c r="AC22" s="380"/>
      <c r="AD22" s="40"/>
      <c r="AE22" s="61"/>
      <c r="AF22" s="60"/>
      <c r="AG22" s="60"/>
      <c r="AH22" s="60"/>
      <c r="AI22" s="381"/>
    </row>
    <row r="23" spans="1:35" ht="15" x14ac:dyDescent="0.25">
      <c r="A23" s="328" t="s">
        <v>12</v>
      </c>
      <c r="B23" s="10">
        <f>AVERAGE(B10:B21)</f>
        <v>209</v>
      </c>
      <c r="C23" s="10">
        <f t="shared" ref="C23:D23" si="8">AVERAGE(C10:C21)</f>
        <v>207.25</v>
      </c>
      <c r="D23" s="10">
        <f t="shared" si="8"/>
        <v>489.91666666666669</v>
      </c>
      <c r="E23" s="10"/>
      <c r="F23" s="10"/>
      <c r="G23" s="10"/>
      <c r="H23" s="88">
        <f t="shared" ref="H23:J23" si="9">AVERAGE(H10:H21)</f>
        <v>906.16666666666663</v>
      </c>
      <c r="I23" s="10">
        <f t="shared" si="9"/>
        <v>275.25</v>
      </c>
      <c r="J23" s="458">
        <f t="shared" si="9"/>
        <v>0.95819221724446857</v>
      </c>
      <c r="K23" s="8"/>
      <c r="L23" s="38"/>
      <c r="M23" s="91">
        <f t="shared" ref="M23:O23" si="10">AVERAGE(M10:M21)</f>
        <v>0</v>
      </c>
      <c r="N23" s="456">
        <f t="shared" si="10"/>
        <v>2.6622865286954203</v>
      </c>
      <c r="O23" s="15">
        <f t="shared" si="10"/>
        <v>3.5749999999999997</v>
      </c>
      <c r="P23" s="460"/>
      <c r="Q23" s="15">
        <f t="shared" ref="Q23" si="11">AVERAGE(Q10:Q21)</f>
        <v>3.6750000000000003</v>
      </c>
      <c r="R23" s="61"/>
      <c r="S23" s="61"/>
      <c r="T23" s="61"/>
      <c r="U23" s="8"/>
      <c r="V23" s="10"/>
      <c r="W23" s="10"/>
      <c r="X23" s="10"/>
      <c r="Y23" s="10"/>
      <c r="Z23" s="10"/>
      <c r="AA23" s="10">
        <f>AVERAGE(AA10:AA21)</f>
        <v>0</v>
      </c>
      <c r="AB23" s="10"/>
      <c r="AC23" s="475"/>
      <c r="AD23" s="15"/>
      <c r="AE23" s="460"/>
      <c r="AF23" s="15"/>
      <c r="AG23" s="61"/>
      <c r="AH23" s="61"/>
      <c r="AI23" s="382"/>
    </row>
    <row r="24" spans="1:35" ht="15" x14ac:dyDescent="0.25">
      <c r="A24" s="329" t="s">
        <v>13</v>
      </c>
      <c r="B24" s="10">
        <f>MAX(B10:B21)</f>
        <v>442</v>
      </c>
      <c r="C24" s="10">
        <f t="shared" ref="C24:D24" si="12">MAX(C10:C21)</f>
        <v>440</v>
      </c>
      <c r="D24" s="10">
        <f t="shared" si="12"/>
        <v>1099</v>
      </c>
      <c r="E24" s="10"/>
      <c r="F24" s="10"/>
      <c r="G24" s="10"/>
      <c r="H24" s="88">
        <f t="shared" ref="H24:J24" si="13">MAX(H10:H21)</f>
        <v>1981</v>
      </c>
      <c r="I24" s="10">
        <f t="shared" si="13"/>
        <v>772</v>
      </c>
      <c r="J24" s="458">
        <f t="shared" si="13"/>
        <v>0.98528061137531486</v>
      </c>
      <c r="K24" s="8"/>
      <c r="L24" s="38"/>
      <c r="M24" s="91">
        <f t="shared" ref="M24:O24" si="14">MAX(M10:M21)</f>
        <v>0</v>
      </c>
      <c r="N24" s="456">
        <f t="shared" si="14"/>
        <v>6.268987341772152</v>
      </c>
      <c r="O24" s="15">
        <f t="shared" si="14"/>
        <v>5.3</v>
      </c>
      <c r="P24" s="460"/>
      <c r="Q24" s="15">
        <f t="shared" ref="Q24" si="15">MAX(Q10:Q21)</f>
        <v>5</v>
      </c>
      <c r="R24" s="61"/>
      <c r="S24" s="61"/>
      <c r="T24" s="61"/>
      <c r="U24" s="8"/>
      <c r="V24" s="10"/>
      <c r="W24" s="10"/>
      <c r="X24" s="10"/>
      <c r="Y24" s="10"/>
      <c r="Z24" s="10"/>
      <c r="AA24" s="10">
        <f>MAX(AA10:AA21)</f>
        <v>0</v>
      </c>
      <c r="AB24" s="10"/>
      <c r="AC24" s="475"/>
      <c r="AD24" s="15"/>
      <c r="AE24" s="460"/>
      <c r="AF24" s="15"/>
      <c r="AG24" s="61"/>
      <c r="AH24" s="61"/>
      <c r="AI24" s="382"/>
    </row>
    <row r="25" spans="1:35" ht="15.75" thickBot="1" x14ac:dyDescent="0.3">
      <c r="A25" s="330" t="s">
        <v>14</v>
      </c>
      <c r="B25" s="23">
        <f>MIN(B10:B21)</f>
        <v>118</v>
      </c>
      <c r="C25" s="23">
        <f t="shared" ref="C25:D25" si="16">MIN(C10:C21)</f>
        <v>117</v>
      </c>
      <c r="D25" s="23">
        <f t="shared" si="16"/>
        <v>369</v>
      </c>
      <c r="E25" s="23"/>
      <c r="F25" s="23"/>
      <c r="G25" s="23"/>
      <c r="H25" s="89">
        <f t="shared" ref="H25:J25" si="17">MIN(H10:H21)</f>
        <v>609</v>
      </c>
      <c r="I25" s="23">
        <f t="shared" si="17"/>
        <v>156</v>
      </c>
      <c r="J25" s="459">
        <f t="shared" si="17"/>
        <v>0.93174846182801951</v>
      </c>
      <c r="K25" s="21"/>
      <c r="L25" s="41"/>
      <c r="M25" s="92">
        <f t="shared" ref="M25:O25" si="18">MIN(M10:M21)</f>
        <v>0</v>
      </c>
      <c r="N25" s="457">
        <f t="shared" si="18"/>
        <v>1.3090909090909091</v>
      </c>
      <c r="O25" s="461">
        <f t="shared" si="18"/>
        <v>0.5</v>
      </c>
      <c r="P25" s="462"/>
      <c r="Q25" s="461">
        <f t="shared" ref="Q25" si="19">MIN(Q10:Q21)</f>
        <v>2.6</v>
      </c>
      <c r="R25" s="62"/>
      <c r="S25" s="62"/>
      <c r="T25" s="62"/>
      <c r="U25" s="21"/>
      <c r="V25" s="23"/>
      <c r="W25" s="23"/>
      <c r="X25" s="23"/>
      <c r="Y25" s="23"/>
      <c r="Z25" s="23"/>
      <c r="AA25" s="23">
        <f>MIN(AA10:AA21)</f>
        <v>0</v>
      </c>
      <c r="AB25" s="23"/>
      <c r="AC25" s="476"/>
      <c r="AD25" s="461"/>
      <c r="AE25" s="462"/>
      <c r="AF25" s="461"/>
      <c r="AG25" s="62"/>
      <c r="AH25" s="62"/>
      <c r="AI25" s="383"/>
    </row>
    <row r="26" spans="1:35" ht="16.5" thickTop="1" thickBot="1" x14ac:dyDescent="0.3">
      <c r="A26" s="583" t="s">
        <v>179</v>
      </c>
      <c r="B26" s="41">
        <v>5762</v>
      </c>
      <c r="C26" s="41">
        <v>5787</v>
      </c>
      <c r="D26" s="41">
        <v>13205</v>
      </c>
      <c r="E26" s="41"/>
      <c r="F26" s="41"/>
      <c r="G26" s="41"/>
      <c r="H26" s="584">
        <v>24754</v>
      </c>
      <c r="I26" s="41">
        <v>24931</v>
      </c>
      <c r="J26" s="62"/>
      <c r="K26" s="41"/>
      <c r="L26" s="41"/>
      <c r="M26" s="585">
        <v>0</v>
      </c>
      <c r="N26" s="586"/>
      <c r="O26" s="62"/>
      <c r="P26" s="62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22"/>
    </row>
    <row r="27" spans="1:35" ht="16.5" thickTop="1" thickBot="1" x14ac:dyDescent="0.3">
      <c r="A27" s="587" t="s">
        <v>180</v>
      </c>
      <c r="B27" s="41">
        <v>12626</v>
      </c>
      <c r="C27" s="41">
        <v>5157</v>
      </c>
      <c r="D27" s="41">
        <v>11906</v>
      </c>
      <c r="E27" s="41"/>
      <c r="F27" s="41"/>
      <c r="G27" s="41"/>
      <c r="H27" s="41">
        <v>29689</v>
      </c>
      <c r="I27" s="41">
        <v>43123</v>
      </c>
      <c r="J27" s="41"/>
      <c r="K27" s="41"/>
      <c r="L27" s="41"/>
      <c r="M27" s="41">
        <v>0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22"/>
    </row>
    <row r="28" spans="1:35" ht="13.5" thickTop="1" x14ac:dyDescent="0.2">
      <c r="A28" s="257" t="s">
        <v>206</v>
      </c>
    </row>
    <row r="29" spans="1:35" x14ac:dyDescent="0.2">
      <c r="A29" s="257" t="s">
        <v>207</v>
      </c>
    </row>
    <row r="30" spans="1:35" x14ac:dyDescent="0.2">
      <c r="A30" s="257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  <ignoredErrors>
    <ignoredError sqref="K22:N25 K10:M21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B2" sqref="B2"/>
    </sheetView>
  </sheetViews>
  <sheetFormatPr baseColWidth="10" defaultColWidth="8.7109375" defaultRowHeight="15" x14ac:dyDescent="0.25"/>
  <cols>
    <col min="1" max="1" width="17.7109375" style="256" customWidth="1"/>
    <col min="2" max="8" width="14" style="256" customWidth="1"/>
    <col min="9" max="9" width="17" style="256" customWidth="1"/>
    <col min="10" max="1024" width="14" style="256" customWidth="1"/>
    <col min="1025" max="16384" width="8.7109375" style="261"/>
  </cols>
  <sheetData>
    <row r="1" spans="1:15" ht="19.899999999999999" customHeight="1" x14ac:dyDescent="0.25">
      <c r="A1" s="361" t="s">
        <v>158</v>
      </c>
      <c r="B1" s="563" t="s">
        <v>248</v>
      </c>
      <c r="C1" s="362"/>
      <c r="D1" s="362"/>
      <c r="F1" s="257" t="s">
        <v>159</v>
      </c>
    </row>
    <row r="2" spans="1:15" ht="19.899999999999999" customHeight="1" x14ac:dyDescent="0.25">
      <c r="A2" s="361" t="s">
        <v>160</v>
      </c>
      <c r="B2" t="s">
        <v>219</v>
      </c>
      <c r="C2" s="362"/>
      <c r="D2" s="362"/>
      <c r="F2" s="257" t="s">
        <v>209</v>
      </c>
    </row>
    <row r="3" spans="1:15" ht="19.899999999999999" customHeight="1" x14ac:dyDescent="0.25">
      <c r="A3" s="361"/>
      <c r="C3" s="362"/>
      <c r="D3" s="362"/>
      <c r="F3" s="257"/>
    </row>
    <row r="4" spans="1:15" ht="19.899999999999999" customHeight="1" thickBot="1" x14ac:dyDescent="0.3">
      <c r="A4" s="361"/>
      <c r="C4" s="362"/>
      <c r="D4" s="362"/>
      <c r="F4" s="257"/>
    </row>
    <row r="5" spans="1:15" ht="19.899999999999999" customHeight="1" thickTop="1" thickBot="1" x14ac:dyDescent="0.3">
      <c r="A5" s="258"/>
      <c r="B5" s="363" t="s">
        <v>161</v>
      </c>
      <c r="C5" s="364" t="s">
        <v>162</v>
      </c>
    </row>
    <row r="6" spans="1:15" ht="19.899999999999999" customHeight="1" thickTop="1" thickBot="1" x14ac:dyDescent="0.3">
      <c r="A6" s="258"/>
      <c r="B6" s="759" t="s">
        <v>163</v>
      </c>
      <c r="C6" s="762"/>
      <c r="D6" s="761"/>
      <c r="E6" s="759" t="s">
        <v>164</v>
      </c>
      <c r="F6" s="762"/>
      <c r="G6" s="761"/>
      <c r="H6" s="759" t="s">
        <v>165</v>
      </c>
      <c r="I6" s="762"/>
      <c r="J6" s="761"/>
      <c r="K6" s="759" t="s">
        <v>166</v>
      </c>
      <c r="L6" s="762"/>
      <c r="M6" s="762"/>
      <c r="N6" s="762"/>
      <c r="O6" s="761"/>
    </row>
    <row r="7" spans="1:15" ht="19.899999999999999" customHeight="1" thickTop="1" x14ac:dyDescent="0.25">
      <c r="B7" s="768" t="s">
        <v>79</v>
      </c>
      <c r="C7" s="765" t="s">
        <v>66</v>
      </c>
      <c r="D7" s="769" t="s">
        <v>140</v>
      </c>
      <c r="E7" s="768" t="s">
        <v>79</v>
      </c>
      <c r="F7" s="765" t="s">
        <v>66</v>
      </c>
      <c r="G7" s="769" t="s">
        <v>140</v>
      </c>
      <c r="H7" s="763" t="s">
        <v>79</v>
      </c>
      <c r="I7" s="765" t="s">
        <v>66</v>
      </c>
      <c r="J7" s="766" t="s">
        <v>140</v>
      </c>
      <c r="K7" s="754" t="s">
        <v>79</v>
      </c>
      <c r="L7" s="756" t="s">
        <v>66</v>
      </c>
      <c r="M7" s="752" t="s">
        <v>140</v>
      </c>
      <c r="N7" s="770" t="s">
        <v>167</v>
      </c>
      <c r="O7" s="772" t="s">
        <v>168</v>
      </c>
    </row>
    <row r="8" spans="1:15" ht="19.899999999999999" customHeight="1" x14ac:dyDescent="0.25">
      <c r="A8" s="258"/>
      <c r="B8" s="755" t="s">
        <v>79</v>
      </c>
      <c r="C8" s="757" t="s">
        <v>66</v>
      </c>
      <c r="D8" s="753"/>
      <c r="E8" s="755" t="s">
        <v>79</v>
      </c>
      <c r="F8" s="757" t="s">
        <v>66</v>
      </c>
      <c r="G8" s="753"/>
      <c r="H8" s="764" t="s">
        <v>79</v>
      </c>
      <c r="I8" s="757" t="s">
        <v>66</v>
      </c>
      <c r="J8" s="767"/>
      <c r="K8" s="755" t="s">
        <v>79</v>
      </c>
      <c r="L8" s="757" t="s">
        <v>66</v>
      </c>
      <c r="M8" s="753"/>
      <c r="N8" s="771"/>
      <c r="O8" s="773"/>
    </row>
    <row r="9" spans="1:15" s="259" customFormat="1" ht="19.899999999999999" customHeight="1" x14ac:dyDescent="0.2">
      <c r="B9" s="755"/>
      <c r="C9" s="757"/>
      <c r="D9" s="753"/>
      <c r="E9" s="755"/>
      <c r="F9" s="757"/>
      <c r="G9" s="753"/>
      <c r="H9" s="764"/>
      <c r="I9" s="757"/>
      <c r="J9" s="767"/>
      <c r="K9" s="755"/>
      <c r="L9" s="757"/>
      <c r="M9" s="753"/>
      <c r="N9" s="763"/>
      <c r="O9" s="774"/>
    </row>
    <row r="10" spans="1:15" s="259" customFormat="1" ht="19.899999999999999" customHeight="1" thickBot="1" x14ac:dyDescent="0.25">
      <c r="A10" s="260"/>
      <c r="B10" s="384" t="s">
        <v>117</v>
      </c>
      <c r="C10" s="385" t="s">
        <v>117</v>
      </c>
      <c r="D10" s="386" t="s">
        <v>117</v>
      </c>
      <c r="E10" s="387" t="s">
        <v>117</v>
      </c>
      <c r="F10" s="388" t="s">
        <v>117</v>
      </c>
      <c r="G10" s="389" t="s">
        <v>117</v>
      </c>
      <c r="H10" s="390" t="s">
        <v>117</v>
      </c>
      <c r="I10" s="388" t="s">
        <v>117</v>
      </c>
      <c r="J10" s="391" t="s">
        <v>117</v>
      </c>
      <c r="K10" s="392" t="s">
        <v>117</v>
      </c>
      <c r="L10" s="393" t="s">
        <v>117</v>
      </c>
      <c r="M10" s="394" t="s">
        <v>117</v>
      </c>
      <c r="N10" s="395" t="s">
        <v>117</v>
      </c>
      <c r="O10" s="394" t="s">
        <v>117</v>
      </c>
    </row>
    <row r="11" spans="1:15" ht="19.899999999999999" customHeight="1" thickTop="1" x14ac:dyDescent="0.25">
      <c r="A11" s="399">
        <v>44927</v>
      </c>
      <c r="B11" s="367"/>
      <c r="C11" s="368"/>
      <c r="D11" s="369"/>
      <c r="E11" s="367"/>
      <c r="F11" s="368"/>
      <c r="G11" s="369"/>
      <c r="H11" s="367"/>
      <c r="I11" s="368"/>
      <c r="J11" s="369"/>
      <c r="K11" s="367"/>
      <c r="L11" s="368"/>
      <c r="M11" s="396"/>
      <c r="N11" s="368"/>
      <c r="O11" s="376"/>
    </row>
    <row r="12" spans="1:15" ht="19.899999999999999" customHeight="1" x14ac:dyDescent="0.25">
      <c r="A12" s="400">
        <v>44958</v>
      </c>
      <c r="B12" s="370"/>
      <c r="C12" s="371"/>
      <c r="D12" s="372"/>
      <c r="E12" s="370"/>
      <c r="F12" s="371"/>
      <c r="G12" s="372"/>
      <c r="H12" s="370"/>
      <c r="I12" s="371"/>
      <c r="J12" s="372"/>
      <c r="K12" s="370"/>
      <c r="L12" s="371"/>
      <c r="M12" s="397"/>
      <c r="N12" s="371"/>
      <c r="O12" s="377"/>
    </row>
    <row r="13" spans="1:15" ht="19.899999999999999" customHeight="1" x14ac:dyDescent="0.25">
      <c r="A13" s="400">
        <v>44986</v>
      </c>
      <c r="B13" s="370"/>
      <c r="C13" s="371"/>
      <c r="D13" s="372"/>
      <c r="E13" s="370"/>
      <c r="F13" s="371"/>
      <c r="G13" s="372"/>
      <c r="H13" s="370"/>
      <c r="I13" s="371"/>
      <c r="J13" s="372"/>
      <c r="K13" s="370"/>
      <c r="L13" s="371"/>
      <c r="M13" s="397"/>
      <c r="N13" s="371"/>
      <c r="O13" s="377"/>
    </row>
    <row r="14" spans="1:15" ht="19.899999999999999" customHeight="1" x14ac:dyDescent="0.25">
      <c r="A14" s="400">
        <v>45017</v>
      </c>
      <c r="B14" s="370"/>
      <c r="C14" s="371"/>
      <c r="D14" s="372"/>
      <c r="E14" s="370"/>
      <c r="F14" s="371"/>
      <c r="G14" s="372"/>
      <c r="H14" s="370"/>
      <c r="I14" s="371"/>
      <c r="J14" s="372"/>
      <c r="K14" s="370"/>
      <c r="L14" s="371"/>
      <c r="M14" s="397"/>
      <c r="N14" s="371"/>
      <c r="O14" s="377"/>
    </row>
    <row r="15" spans="1:15" ht="19.899999999999999" customHeight="1" x14ac:dyDescent="0.25">
      <c r="A15" s="400">
        <v>45047</v>
      </c>
      <c r="B15" s="370"/>
      <c r="C15" s="371"/>
      <c r="D15" s="372"/>
      <c r="E15" s="370"/>
      <c r="F15" s="371"/>
      <c r="G15" s="372"/>
      <c r="H15" s="370"/>
      <c r="I15" s="371"/>
      <c r="J15" s="372"/>
      <c r="K15" s="370"/>
      <c r="L15" s="371"/>
      <c r="M15" s="397"/>
      <c r="N15" s="371"/>
      <c r="O15" s="377"/>
    </row>
    <row r="16" spans="1:15" ht="19.899999999999999" customHeight="1" x14ac:dyDescent="0.25">
      <c r="A16" s="400">
        <v>45078</v>
      </c>
      <c r="B16" s="370"/>
      <c r="C16" s="371"/>
      <c r="D16" s="372"/>
      <c r="E16" s="370"/>
      <c r="F16" s="371"/>
      <c r="G16" s="372"/>
      <c r="H16" s="370"/>
      <c r="I16" s="371"/>
      <c r="J16" s="372"/>
      <c r="K16" s="370"/>
      <c r="L16" s="371"/>
      <c r="M16" s="397"/>
      <c r="N16" s="371"/>
      <c r="O16" s="377"/>
    </row>
    <row r="17" spans="1:1024" ht="19.899999999999999" customHeight="1" x14ac:dyDescent="0.25">
      <c r="A17" s="400">
        <v>45108</v>
      </c>
      <c r="B17" s="370"/>
      <c r="C17" s="371"/>
      <c r="D17" s="372"/>
      <c r="E17" s="370"/>
      <c r="F17" s="371"/>
      <c r="G17" s="372"/>
      <c r="H17" s="370"/>
      <c r="I17" s="371"/>
      <c r="J17" s="372"/>
      <c r="K17" s="370"/>
      <c r="L17" s="371"/>
      <c r="M17" s="397"/>
      <c r="N17" s="371"/>
      <c r="O17" s="377"/>
    </row>
    <row r="18" spans="1:1024" ht="19.899999999999999" customHeight="1" x14ac:dyDescent="0.25">
      <c r="A18" s="400">
        <v>45139</v>
      </c>
      <c r="B18" s="370"/>
      <c r="C18" s="371"/>
      <c r="D18" s="372"/>
      <c r="E18" s="370"/>
      <c r="F18" s="371"/>
      <c r="G18" s="372"/>
      <c r="H18" s="370"/>
      <c r="I18" s="371"/>
      <c r="J18" s="372"/>
      <c r="K18" s="370"/>
      <c r="L18" s="371"/>
      <c r="M18" s="397"/>
      <c r="N18" s="371"/>
      <c r="O18" s="377"/>
    </row>
    <row r="19" spans="1:1024" ht="19.899999999999999" customHeight="1" x14ac:dyDescent="0.25">
      <c r="A19" s="400">
        <v>45170</v>
      </c>
      <c r="B19" s="370"/>
      <c r="C19" s="371"/>
      <c r="D19" s="372"/>
      <c r="E19" s="370"/>
      <c r="F19" s="371"/>
      <c r="G19" s="372"/>
      <c r="H19" s="370"/>
      <c r="I19" s="371"/>
      <c r="J19" s="372"/>
      <c r="K19" s="370"/>
      <c r="L19" s="371"/>
      <c r="M19" s="397"/>
      <c r="N19" s="371"/>
      <c r="O19" s="377"/>
    </row>
    <row r="20" spans="1:1024" ht="19.899999999999999" customHeight="1" x14ac:dyDescent="0.25">
      <c r="A20" s="400">
        <v>45200</v>
      </c>
      <c r="B20" s="370"/>
      <c r="C20" s="371"/>
      <c r="D20" s="372"/>
      <c r="E20" s="370"/>
      <c r="F20" s="371"/>
      <c r="G20" s="372"/>
      <c r="H20" s="370"/>
      <c r="I20" s="371"/>
      <c r="J20" s="372"/>
      <c r="K20" s="370"/>
      <c r="L20" s="371"/>
      <c r="M20" s="397"/>
      <c r="N20" s="371"/>
      <c r="O20" s="377"/>
    </row>
    <row r="21" spans="1:1024" ht="19.899999999999999" customHeight="1" x14ac:dyDescent="0.25">
      <c r="A21" s="400">
        <v>45231</v>
      </c>
      <c r="B21" s="370"/>
      <c r="C21" s="371"/>
      <c r="D21" s="372"/>
      <c r="E21" s="370"/>
      <c r="F21" s="371"/>
      <c r="G21" s="372"/>
      <c r="H21" s="370"/>
      <c r="I21" s="371"/>
      <c r="J21" s="372"/>
      <c r="K21" s="370"/>
      <c r="L21" s="371"/>
      <c r="M21" s="397"/>
      <c r="N21" s="371"/>
      <c r="O21" s="377"/>
    </row>
    <row r="22" spans="1:1024" ht="19.899999999999999" customHeight="1" thickBot="1" x14ac:dyDescent="0.3">
      <c r="A22" s="401">
        <v>45261</v>
      </c>
      <c r="B22" s="373"/>
      <c r="C22" s="374"/>
      <c r="D22" s="375"/>
      <c r="E22" s="373"/>
      <c r="F22" s="374"/>
      <c r="G22" s="375"/>
      <c r="H22" s="373"/>
      <c r="I22" s="374"/>
      <c r="J22" s="375"/>
      <c r="K22" s="373"/>
      <c r="L22" s="374"/>
      <c r="M22" s="398"/>
      <c r="N22" s="374"/>
      <c r="O22" s="378"/>
    </row>
    <row r="23" spans="1:1024" ht="19.899999999999999" customHeight="1" thickTop="1" x14ac:dyDescent="0.25">
      <c r="A23" s="411" t="s">
        <v>11</v>
      </c>
      <c r="B23" s="402">
        <f t="shared" ref="B23:D23" si="0">SUM(B11:B22)</f>
        <v>0</v>
      </c>
      <c r="C23" s="403">
        <f t="shared" si="0"/>
        <v>0</v>
      </c>
      <c r="D23" s="379">
        <f t="shared" si="0"/>
        <v>0</v>
      </c>
      <c r="E23" s="402">
        <f t="shared" ref="E23:M23" si="1">SUM(E11:E22)</f>
        <v>0</v>
      </c>
      <c r="F23" s="403">
        <f t="shared" si="1"/>
        <v>0</v>
      </c>
      <c r="G23" s="379">
        <f t="shared" si="1"/>
        <v>0</v>
      </c>
      <c r="H23" s="402">
        <f t="shared" si="1"/>
        <v>0</v>
      </c>
      <c r="I23" s="403">
        <f t="shared" si="1"/>
        <v>0</v>
      </c>
      <c r="J23" s="379">
        <f t="shared" si="1"/>
        <v>0</v>
      </c>
      <c r="K23" s="402">
        <f t="shared" si="1"/>
        <v>0</v>
      </c>
      <c r="L23" s="403">
        <f t="shared" si="1"/>
        <v>0</v>
      </c>
      <c r="M23" s="379">
        <f t="shared" si="1"/>
        <v>0</v>
      </c>
      <c r="N23" s="402">
        <f t="shared" ref="N23:O23" si="2">SUM(N11:N22)</f>
        <v>0</v>
      </c>
      <c r="O23" s="408">
        <f t="shared" si="2"/>
        <v>0</v>
      </c>
    </row>
    <row r="24" spans="1:1024" ht="19.899999999999999" customHeight="1" x14ac:dyDescent="0.25">
      <c r="A24" s="412" t="s">
        <v>12</v>
      </c>
      <c r="B24" s="404" t="e">
        <f t="shared" ref="B24:D24" si="3">AVERAGE(B11:B22)</f>
        <v>#DIV/0!</v>
      </c>
      <c r="C24" s="405" t="e">
        <f t="shared" si="3"/>
        <v>#DIV/0!</v>
      </c>
      <c r="D24" s="365" t="e">
        <f t="shared" si="3"/>
        <v>#DIV/0!</v>
      </c>
      <c r="E24" s="404" t="e">
        <f t="shared" ref="E24:L24" si="4">AVERAGE(E11:E22)</f>
        <v>#DIV/0!</v>
      </c>
      <c r="F24" s="405" t="e">
        <f t="shared" si="4"/>
        <v>#DIV/0!</v>
      </c>
      <c r="G24" s="365" t="e">
        <f t="shared" si="4"/>
        <v>#DIV/0!</v>
      </c>
      <c r="H24" s="404" t="e">
        <f t="shared" si="4"/>
        <v>#DIV/0!</v>
      </c>
      <c r="I24" s="405" t="e">
        <f t="shared" si="4"/>
        <v>#DIV/0!</v>
      </c>
      <c r="J24" s="365" t="e">
        <f t="shared" si="4"/>
        <v>#DIV/0!</v>
      </c>
      <c r="K24" s="404" t="e">
        <f t="shared" si="4"/>
        <v>#DIV/0!</v>
      </c>
      <c r="L24" s="405" t="e">
        <f t="shared" si="4"/>
        <v>#DIV/0!</v>
      </c>
      <c r="M24" s="365" t="e">
        <f t="shared" ref="M24:O24" si="5">AVERAGE(M11:M22)</f>
        <v>#DIV/0!</v>
      </c>
      <c r="N24" s="404" t="e">
        <f t="shared" si="5"/>
        <v>#DIV/0!</v>
      </c>
      <c r="O24" s="409" t="e">
        <f t="shared" si="5"/>
        <v>#DIV/0!</v>
      </c>
    </row>
    <row r="25" spans="1:1024" ht="19.899999999999999" customHeight="1" x14ac:dyDescent="0.25">
      <c r="A25" s="413" t="s">
        <v>13</v>
      </c>
      <c r="B25" s="404">
        <f t="shared" ref="B25:D25" si="6">MAX(B11:B22)</f>
        <v>0</v>
      </c>
      <c r="C25" s="405">
        <f t="shared" si="6"/>
        <v>0</v>
      </c>
      <c r="D25" s="365">
        <f t="shared" si="6"/>
        <v>0</v>
      </c>
      <c r="E25" s="404">
        <f t="shared" ref="E25:L25" si="7">MAX(E11:E22)</f>
        <v>0</v>
      </c>
      <c r="F25" s="405">
        <f t="shared" si="7"/>
        <v>0</v>
      </c>
      <c r="G25" s="365">
        <f t="shared" si="7"/>
        <v>0</v>
      </c>
      <c r="H25" s="404">
        <f t="shared" si="7"/>
        <v>0</v>
      </c>
      <c r="I25" s="405">
        <f t="shared" si="7"/>
        <v>0</v>
      </c>
      <c r="J25" s="365">
        <f t="shared" si="7"/>
        <v>0</v>
      </c>
      <c r="K25" s="404">
        <f t="shared" si="7"/>
        <v>0</v>
      </c>
      <c r="L25" s="405">
        <f t="shared" si="7"/>
        <v>0</v>
      </c>
      <c r="M25" s="365">
        <f t="shared" ref="M25:O25" si="8">MAX(M11:M22)</f>
        <v>0</v>
      </c>
      <c r="N25" s="404">
        <f t="shared" si="8"/>
        <v>0</v>
      </c>
      <c r="O25" s="409">
        <f t="shared" si="8"/>
        <v>0</v>
      </c>
    </row>
    <row r="26" spans="1:1024" ht="19.899999999999999" customHeight="1" thickBot="1" x14ac:dyDescent="0.3">
      <c r="A26" s="414" t="s">
        <v>14</v>
      </c>
      <c r="B26" s="406">
        <f t="shared" ref="B26:D26" si="9">MIN(B11:B22)</f>
        <v>0</v>
      </c>
      <c r="C26" s="407">
        <f t="shared" si="9"/>
        <v>0</v>
      </c>
      <c r="D26" s="366">
        <f t="shared" si="9"/>
        <v>0</v>
      </c>
      <c r="E26" s="406">
        <f t="shared" ref="E26:L26" si="10">MIN(E11:E22)</f>
        <v>0</v>
      </c>
      <c r="F26" s="407">
        <f t="shared" si="10"/>
        <v>0</v>
      </c>
      <c r="G26" s="366">
        <f t="shared" si="10"/>
        <v>0</v>
      </c>
      <c r="H26" s="406">
        <f t="shared" si="10"/>
        <v>0</v>
      </c>
      <c r="I26" s="407">
        <f t="shared" si="10"/>
        <v>0</v>
      </c>
      <c r="J26" s="366">
        <f t="shared" si="10"/>
        <v>0</v>
      </c>
      <c r="K26" s="406">
        <f t="shared" si="10"/>
        <v>0</v>
      </c>
      <c r="L26" s="407">
        <f t="shared" si="10"/>
        <v>0</v>
      </c>
      <c r="M26" s="366">
        <f t="shared" ref="M26:O26" si="11">MIN(M11:M22)</f>
        <v>0</v>
      </c>
      <c r="N26" s="406">
        <f t="shared" si="11"/>
        <v>0</v>
      </c>
      <c r="O26" s="410">
        <f t="shared" si="11"/>
        <v>0</v>
      </c>
    </row>
    <row r="27" spans="1:1024" ht="19.899999999999999" customHeight="1" thickTop="1" thickBot="1" x14ac:dyDescent="0.3">
      <c r="B27" s="262"/>
      <c r="C27" s="262"/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</row>
    <row r="28" spans="1:1024" ht="19.899999999999999" customHeight="1" thickTop="1" thickBot="1" x14ac:dyDescent="0.3">
      <c r="A28" s="258"/>
      <c r="B28" s="416" t="s">
        <v>161</v>
      </c>
      <c r="C28" s="415"/>
    </row>
    <row r="29" spans="1:1024" ht="19.899999999999999" customHeight="1" thickTop="1" thickBot="1" x14ac:dyDescent="0.3">
      <c r="A29" s="258"/>
      <c r="B29" s="759" t="s">
        <v>163</v>
      </c>
      <c r="C29" s="760"/>
      <c r="D29" s="761"/>
      <c r="E29" s="759" t="s">
        <v>164</v>
      </c>
      <c r="F29" s="762"/>
      <c r="G29" s="761"/>
      <c r="H29" s="759" t="s">
        <v>165</v>
      </c>
      <c r="I29" s="762"/>
      <c r="J29" s="761"/>
      <c r="AMF29" s="261"/>
      <c r="AMG29" s="261"/>
      <c r="AMH29" s="261"/>
      <c r="AMI29" s="261"/>
      <c r="AMJ29" s="261"/>
    </row>
    <row r="30" spans="1:1024" ht="19.899999999999999" customHeight="1" thickTop="1" x14ac:dyDescent="0.25">
      <c r="B30" s="754" t="s">
        <v>79</v>
      </c>
      <c r="C30" s="756" t="s">
        <v>66</v>
      </c>
      <c r="D30" s="752" t="s">
        <v>140</v>
      </c>
      <c r="E30" s="754" t="s">
        <v>79</v>
      </c>
      <c r="F30" s="756" t="s">
        <v>66</v>
      </c>
      <c r="G30" s="752" t="s">
        <v>140</v>
      </c>
      <c r="H30" s="754" t="s">
        <v>79</v>
      </c>
      <c r="I30" s="756" t="s">
        <v>66</v>
      </c>
      <c r="J30" s="752" t="s">
        <v>140</v>
      </c>
      <c r="K30" s="758"/>
      <c r="L30" s="758"/>
      <c r="M30" s="751"/>
      <c r="AMF30" s="261"/>
      <c r="AMG30" s="261"/>
      <c r="AMH30" s="261"/>
      <c r="AMI30" s="261"/>
      <c r="AMJ30" s="261"/>
    </row>
    <row r="31" spans="1:1024" ht="19.899999999999999" customHeight="1" x14ac:dyDescent="0.25">
      <c r="A31" s="258"/>
      <c r="B31" s="755" t="s">
        <v>79</v>
      </c>
      <c r="C31" s="757" t="s">
        <v>66</v>
      </c>
      <c r="D31" s="753"/>
      <c r="E31" s="755" t="s">
        <v>79</v>
      </c>
      <c r="F31" s="757" t="s">
        <v>66</v>
      </c>
      <c r="G31" s="753"/>
      <c r="H31" s="755" t="s">
        <v>79</v>
      </c>
      <c r="I31" s="757" t="s">
        <v>66</v>
      </c>
      <c r="J31" s="753"/>
      <c r="K31" s="758"/>
      <c r="L31" s="758"/>
      <c r="M31" s="751"/>
      <c r="AMF31" s="261"/>
      <c r="AMG31" s="261"/>
      <c r="AMH31" s="261"/>
      <c r="AMI31" s="261"/>
      <c r="AMJ31" s="261"/>
    </row>
    <row r="32" spans="1:1024" ht="19.899999999999999" customHeight="1" x14ac:dyDescent="0.25">
      <c r="A32" s="259"/>
      <c r="B32" s="755"/>
      <c r="C32" s="757"/>
      <c r="D32" s="753"/>
      <c r="E32" s="755"/>
      <c r="F32" s="757"/>
      <c r="G32" s="753"/>
      <c r="H32" s="755"/>
      <c r="I32" s="757"/>
      <c r="J32" s="753"/>
      <c r="K32" s="758"/>
      <c r="L32" s="758"/>
      <c r="M32" s="751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  <c r="AN32" s="259"/>
      <c r="AO32" s="259"/>
      <c r="AP32" s="259"/>
      <c r="AQ32" s="259"/>
      <c r="AR32" s="259"/>
      <c r="AS32" s="259"/>
      <c r="AT32" s="259"/>
      <c r="AU32" s="259"/>
      <c r="AV32" s="259"/>
      <c r="AW32" s="259"/>
      <c r="AX32" s="259"/>
      <c r="AY32" s="259"/>
      <c r="AZ32" s="259"/>
      <c r="BA32" s="259"/>
      <c r="BB32" s="259"/>
      <c r="BC32" s="259"/>
      <c r="BD32" s="259"/>
      <c r="BE32" s="259"/>
      <c r="BF32" s="259"/>
      <c r="BG32" s="259"/>
      <c r="BH32" s="259"/>
      <c r="BI32" s="259"/>
      <c r="BJ32" s="259"/>
      <c r="BK32" s="259"/>
      <c r="BL32" s="259"/>
      <c r="BM32" s="259"/>
      <c r="BN32" s="259"/>
      <c r="BO32" s="259"/>
      <c r="BP32" s="259"/>
      <c r="BQ32" s="259"/>
      <c r="BR32" s="259"/>
      <c r="BS32" s="259"/>
      <c r="BT32" s="259"/>
      <c r="BU32" s="259"/>
      <c r="BV32" s="259"/>
      <c r="BW32" s="259"/>
      <c r="BX32" s="259"/>
      <c r="BY32" s="259"/>
      <c r="BZ32" s="259"/>
      <c r="CA32" s="259"/>
      <c r="CB32" s="259"/>
      <c r="CC32" s="259"/>
      <c r="CD32" s="259"/>
      <c r="CE32" s="259"/>
      <c r="CF32" s="259"/>
      <c r="CG32" s="259"/>
      <c r="CH32" s="259"/>
      <c r="CI32" s="259"/>
      <c r="CJ32" s="259"/>
      <c r="CK32" s="259"/>
      <c r="CL32" s="259"/>
      <c r="CM32" s="259"/>
      <c r="CN32" s="259"/>
      <c r="CO32" s="259"/>
      <c r="CP32" s="259"/>
      <c r="CQ32" s="259"/>
      <c r="CR32" s="259"/>
      <c r="CS32" s="259"/>
      <c r="CT32" s="259"/>
      <c r="CU32" s="259"/>
      <c r="CV32" s="259"/>
      <c r="CW32" s="259"/>
      <c r="CX32" s="259"/>
      <c r="CY32" s="259"/>
      <c r="CZ32" s="259"/>
      <c r="DA32" s="259"/>
      <c r="DB32" s="259"/>
      <c r="DC32" s="259"/>
      <c r="DD32" s="259"/>
      <c r="DE32" s="259"/>
      <c r="DF32" s="259"/>
      <c r="DG32" s="259"/>
      <c r="DH32" s="259"/>
      <c r="DI32" s="259"/>
      <c r="DJ32" s="259"/>
      <c r="DK32" s="259"/>
      <c r="DL32" s="259"/>
      <c r="DM32" s="259"/>
      <c r="DN32" s="259"/>
      <c r="DO32" s="259"/>
      <c r="DP32" s="259"/>
      <c r="DQ32" s="259"/>
      <c r="DR32" s="259"/>
      <c r="DS32" s="259"/>
      <c r="DT32" s="259"/>
      <c r="DU32" s="259"/>
      <c r="DV32" s="259"/>
      <c r="DW32" s="259"/>
      <c r="DX32" s="259"/>
      <c r="DY32" s="259"/>
      <c r="DZ32" s="259"/>
      <c r="EA32" s="259"/>
      <c r="EB32" s="259"/>
      <c r="EC32" s="259"/>
      <c r="ED32" s="259"/>
      <c r="EE32" s="259"/>
      <c r="EF32" s="259"/>
      <c r="EG32" s="259"/>
      <c r="EH32" s="259"/>
      <c r="EI32" s="259"/>
      <c r="EJ32" s="259"/>
      <c r="EK32" s="259"/>
      <c r="EL32" s="259"/>
      <c r="EM32" s="259"/>
      <c r="EN32" s="259"/>
      <c r="EO32" s="259"/>
      <c r="EP32" s="259"/>
      <c r="EQ32" s="259"/>
      <c r="ER32" s="259"/>
      <c r="ES32" s="259"/>
      <c r="ET32" s="259"/>
      <c r="EU32" s="259"/>
      <c r="EV32" s="259"/>
      <c r="EW32" s="259"/>
      <c r="EX32" s="259"/>
      <c r="EY32" s="259"/>
      <c r="EZ32" s="259"/>
      <c r="FA32" s="259"/>
      <c r="FB32" s="259"/>
      <c r="FC32" s="259"/>
      <c r="FD32" s="259"/>
      <c r="FE32" s="259"/>
      <c r="FF32" s="259"/>
      <c r="FG32" s="259"/>
      <c r="FH32" s="259"/>
      <c r="FI32" s="259"/>
      <c r="FJ32" s="259"/>
      <c r="FK32" s="259"/>
      <c r="FL32" s="259"/>
      <c r="FM32" s="259"/>
      <c r="FN32" s="259"/>
      <c r="FO32" s="259"/>
      <c r="FP32" s="259"/>
      <c r="FQ32" s="259"/>
      <c r="FR32" s="259"/>
      <c r="FS32" s="259"/>
      <c r="FT32" s="259"/>
      <c r="FU32" s="259"/>
      <c r="FV32" s="259"/>
      <c r="FW32" s="259"/>
      <c r="FX32" s="259"/>
      <c r="FY32" s="259"/>
      <c r="FZ32" s="259"/>
      <c r="GA32" s="259"/>
      <c r="GB32" s="259"/>
      <c r="GC32" s="259"/>
      <c r="GD32" s="259"/>
      <c r="GE32" s="259"/>
      <c r="GF32" s="259"/>
      <c r="GG32" s="259"/>
      <c r="GH32" s="259"/>
      <c r="GI32" s="259"/>
      <c r="GJ32" s="259"/>
      <c r="GK32" s="259"/>
      <c r="GL32" s="259"/>
      <c r="GM32" s="259"/>
      <c r="GN32" s="259"/>
      <c r="GO32" s="259"/>
      <c r="GP32" s="259"/>
      <c r="GQ32" s="259"/>
      <c r="GR32" s="259"/>
      <c r="GS32" s="259"/>
      <c r="GT32" s="259"/>
      <c r="GU32" s="259"/>
      <c r="GV32" s="259"/>
      <c r="GW32" s="259"/>
      <c r="GX32" s="259"/>
      <c r="GY32" s="259"/>
      <c r="GZ32" s="259"/>
      <c r="HA32" s="259"/>
      <c r="HB32" s="259"/>
      <c r="HC32" s="259"/>
      <c r="HD32" s="259"/>
      <c r="HE32" s="259"/>
      <c r="HF32" s="259"/>
      <c r="HG32" s="259"/>
      <c r="HH32" s="259"/>
      <c r="HI32" s="259"/>
      <c r="HJ32" s="259"/>
      <c r="HK32" s="259"/>
      <c r="HL32" s="259"/>
      <c r="HM32" s="259"/>
      <c r="HN32" s="259"/>
      <c r="HO32" s="259"/>
      <c r="HP32" s="259"/>
      <c r="HQ32" s="259"/>
      <c r="HR32" s="259"/>
      <c r="HS32" s="259"/>
      <c r="HT32" s="259"/>
      <c r="HU32" s="259"/>
      <c r="HV32" s="259"/>
      <c r="HW32" s="259"/>
      <c r="HX32" s="259"/>
      <c r="HY32" s="259"/>
      <c r="HZ32" s="259"/>
      <c r="IA32" s="259"/>
      <c r="IB32" s="259"/>
      <c r="IC32" s="259"/>
      <c r="ID32" s="259"/>
      <c r="IE32" s="259"/>
      <c r="IF32" s="259"/>
      <c r="IG32" s="259"/>
      <c r="IH32" s="259"/>
      <c r="II32" s="259"/>
      <c r="IJ32" s="259"/>
      <c r="IK32" s="259"/>
      <c r="IL32" s="259"/>
      <c r="IM32" s="259"/>
      <c r="IN32" s="259"/>
      <c r="IO32" s="259"/>
      <c r="IP32" s="259"/>
      <c r="IQ32" s="259"/>
      <c r="IR32" s="259"/>
      <c r="IS32" s="259"/>
      <c r="IT32" s="259"/>
      <c r="IU32" s="259"/>
      <c r="IV32" s="259"/>
      <c r="IW32" s="259"/>
      <c r="IX32" s="259"/>
      <c r="IY32" s="259"/>
      <c r="IZ32" s="259"/>
      <c r="JA32" s="259"/>
      <c r="JB32" s="259"/>
      <c r="JC32" s="259"/>
      <c r="JD32" s="259"/>
      <c r="JE32" s="259"/>
      <c r="JF32" s="259"/>
      <c r="JG32" s="259"/>
      <c r="JH32" s="259"/>
      <c r="JI32" s="259"/>
      <c r="JJ32" s="259"/>
      <c r="JK32" s="259"/>
      <c r="JL32" s="259"/>
      <c r="JM32" s="259"/>
      <c r="JN32" s="259"/>
      <c r="JO32" s="259"/>
      <c r="JP32" s="259"/>
      <c r="JQ32" s="259"/>
      <c r="JR32" s="259"/>
      <c r="JS32" s="259"/>
      <c r="JT32" s="259"/>
      <c r="JU32" s="259"/>
      <c r="JV32" s="259"/>
      <c r="JW32" s="259"/>
      <c r="JX32" s="259"/>
      <c r="JY32" s="259"/>
      <c r="JZ32" s="259"/>
      <c r="KA32" s="259"/>
      <c r="KB32" s="259"/>
      <c r="KC32" s="259"/>
      <c r="KD32" s="259"/>
      <c r="KE32" s="259"/>
      <c r="KF32" s="259"/>
      <c r="KG32" s="259"/>
      <c r="KH32" s="259"/>
      <c r="KI32" s="259"/>
      <c r="KJ32" s="259"/>
      <c r="KK32" s="259"/>
      <c r="KL32" s="259"/>
      <c r="KM32" s="259"/>
      <c r="KN32" s="259"/>
      <c r="KO32" s="259"/>
      <c r="KP32" s="259"/>
      <c r="KQ32" s="259"/>
      <c r="KR32" s="259"/>
      <c r="KS32" s="259"/>
      <c r="KT32" s="259"/>
      <c r="KU32" s="259"/>
      <c r="KV32" s="259"/>
      <c r="KW32" s="259"/>
      <c r="KX32" s="259"/>
      <c r="KY32" s="259"/>
      <c r="KZ32" s="259"/>
      <c r="LA32" s="259"/>
      <c r="LB32" s="259"/>
      <c r="LC32" s="259"/>
      <c r="LD32" s="259"/>
      <c r="LE32" s="259"/>
      <c r="LF32" s="259"/>
      <c r="LG32" s="259"/>
      <c r="LH32" s="259"/>
      <c r="LI32" s="259"/>
      <c r="LJ32" s="259"/>
      <c r="LK32" s="259"/>
      <c r="LL32" s="259"/>
      <c r="LM32" s="259"/>
      <c r="LN32" s="259"/>
      <c r="LO32" s="259"/>
      <c r="LP32" s="259"/>
      <c r="LQ32" s="259"/>
      <c r="LR32" s="259"/>
      <c r="LS32" s="259"/>
      <c r="LT32" s="259"/>
      <c r="LU32" s="259"/>
      <c r="LV32" s="259"/>
      <c r="LW32" s="259"/>
      <c r="LX32" s="259"/>
      <c r="LY32" s="259"/>
      <c r="LZ32" s="259"/>
      <c r="MA32" s="259"/>
      <c r="MB32" s="259"/>
      <c r="MC32" s="259"/>
      <c r="MD32" s="259"/>
      <c r="ME32" s="259"/>
      <c r="MF32" s="259"/>
      <c r="MG32" s="259"/>
      <c r="MH32" s="259"/>
      <c r="MI32" s="259"/>
      <c r="MJ32" s="259"/>
      <c r="MK32" s="259"/>
      <c r="ML32" s="259"/>
      <c r="MM32" s="259"/>
      <c r="MN32" s="259"/>
      <c r="MO32" s="259"/>
      <c r="MP32" s="259"/>
      <c r="MQ32" s="259"/>
      <c r="MR32" s="259"/>
      <c r="MS32" s="259"/>
      <c r="MT32" s="259"/>
      <c r="MU32" s="259"/>
      <c r="MV32" s="259"/>
      <c r="MW32" s="259"/>
      <c r="MX32" s="259"/>
      <c r="MY32" s="259"/>
      <c r="MZ32" s="259"/>
      <c r="NA32" s="259"/>
      <c r="NB32" s="259"/>
      <c r="NC32" s="259"/>
      <c r="ND32" s="259"/>
      <c r="NE32" s="259"/>
      <c r="NF32" s="259"/>
      <c r="NG32" s="259"/>
      <c r="NH32" s="259"/>
      <c r="NI32" s="259"/>
      <c r="NJ32" s="259"/>
      <c r="NK32" s="259"/>
      <c r="NL32" s="259"/>
      <c r="NM32" s="259"/>
      <c r="NN32" s="259"/>
      <c r="NO32" s="259"/>
      <c r="NP32" s="259"/>
      <c r="NQ32" s="259"/>
      <c r="NR32" s="259"/>
      <c r="NS32" s="259"/>
      <c r="NT32" s="259"/>
      <c r="NU32" s="259"/>
      <c r="NV32" s="259"/>
      <c r="NW32" s="259"/>
      <c r="NX32" s="259"/>
      <c r="NY32" s="259"/>
      <c r="NZ32" s="259"/>
      <c r="OA32" s="259"/>
      <c r="OB32" s="259"/>
      <c r="OC32" s="259"/>
      <c r="OD32" s="259"/>
      <c r="OE32" s="259"/>
      <c r="OF32" s="259"/>
      <c r="OG32" s="259"/>
      <c r="OH32" s="259"/>
      <c r="OI32" s="259"/>
      <c r="OJ32" s="259"/>
      <c r="OK32" s="259"/>
      <c r="OL32" s="259"/>
      <c r="OM32" s="259"/>
      <c r="ON32" s="259"/>
      <c r="OO32" s="259"/>
      <c r="OP32" s="259"/>
      <c r="OQ32" s="259"/>
      <c r="OR32" s="259"/>
      <c r="OS32" s="259"/>
      <c r="OT32" s="259"/>
      <c r="OU32" s="259"/>
      <c r="OV32" s="259"/>
      <c r="OW32" s="259"/>
      <c r="OX32" s="259"/>
      <c r="OY32" s="259"/>
      <c r="OZ32" s="259"/>
      <c r="PA32" s="259"/>
      <c r="PB32" s="259"/>
      <c r="PC32" s="259"/>
      <c r="PD32" s="259"/>
      <c r="PE32" s="259"/>
      <c r="PF32" s="259"/>
      <c r="PG32" s="259"/>
      <c r="PH32" s="259"/>
      <c r="PI32" s="259"/>
      <c r="PJ32" s="259"/>
      <c r="PK32" s="259"/>
      <c r="PL32" s="259"/>
      <c r="PM32" s="259"/>
      <c r="PN32" s="259"/>
      <c r="PO32" s="259"/>
      <c r="PP32" s="259"/>
      <c r="PQ32" s="259"/>
      <c r="PR32" s="259"/>
      <c r="PS32" s="259"/>
      <c r="PT32" s="259"/>
      <c r="PU32" s="259"/>
      <c r="PV32" s="259"/>
      <c r="PW32" s="259"/>
      <c r="PX32" s="259"/>
      <c r="PY32" s="259"/>
      <c r="PZ32" s="259"/>
      <c r="QA32" s="259"/>
      <c r="QB32" s="259"/>
      <c r="QC32" s="259"/>
      <c r="QD32" s="259"/>
      <c r="QE32" s="259"/>
      <c r="QF32" s="259"/>
      <c r="QG32" s="259"/>
      <c r="QH32" s="259"/>
      <c r="QI32" s="259"/>
      <c r="QJ32" s="259"/>
      <c r="QK32" s="259"/>
      <c r="QL32" s="259"/>
      <c r="QM32" s="259"/>
      <c r="QN32" s="259"/>
      <c r="QO32" s="259"/>
      <c r="QP32" s="259"/>
      <c r="QQ32" s="259"/>
      <c r="QR32" s="259"/>
      <c r="QS32" s="259"/>
      <c r="QT32" s="259"/>
      <c r="QU32" s="259"/>
      <c r="QV32" s="259"/>
      <c r="QW32" s="259"/>
      <c r="QX32" s="259"/>
      <c r="QY32" s="259"/>
      <c r="QZ32" s="259"/>
      <c r="RA32" s="259"/>
      <c r="RB32" s="259"/>
      <c r="RC32" s="259"/>
      <c r="RD32" s="259"/>
      <c r="RE32" s="259"/>
      <c r="RF32" s="259"/>
      <c r="RG32" s="259"/>
      <c r="RH32" s="259"/>
      <c r="RI32" s="259"/>
      <c r="RJ32" s="259"/>
      <c r="RK32" s="259"/>
      <c r="RL32" s="259"/>
      <c r="RM32" s="259"/>
      <c r="RN32" s="259"/>
      <c r="RO32" s="259"/>
      <c r="RP32" s="259"/>
      <c r="RQ32" s="259"/>
      <c r="RR32" s="259"/>
      <c r="RS32" s="259"/>
      <c r="RT32" s="259"/>
      <c r="RU32" s="259"/>
      <c r="RV32" s="259"/>
      <c r="RW32" s="259"/>
      <c r="RX32" s="259"/>
      <c r="RY32" s="259"/>
      <c r="RZ32" s="259"/>
      <c r="SA32" s="259"/>
      <c r="SB32" s="259"/>
      <c r="SC32" s="259"/>
      <c r="SD32" s="259"/>
      <c r="SE32" s="259"/>
      <c r="SF32" s="259"/>
      <c r="SG32" s="259"/>
      <c r="SH32" s="259"/>
      <c r="SI32" s="259"/>
      <c r="SJ32" s="259"/>
      <c r="SK32" s="259"/>
      <c r="SL32" s="259"/>
      <c r="SM32" s="259"/>
      <c r="SN32" s="259"/>
      <c r="SO32" s="259"/>
      <c r="SP32" s="259"/>
      <c r="SQ32" s="259"/>
      <c r="SR32" s="259"/>
      <c r="SS32" s="259"/>
      <c r="ST32" s="259"/>
      <c r="SU32" s="259"/>
      <c r="SV32" s="259"/>
      <c r="SW32" s="259"/>
      <c r="SX32" s="259"/>
      <c r="SY32" s="259"/>
      <c r="SZ32" s="259"/>
      <c r="TA32" s="259"/>
      <c r="TB32" s="259"/>
      <c r="TC32" s="259"/>
      <c r="TD32" s="259"/>
      <c r="TE32" s="259"/>
      <c r="TF32" s="259"/>
      <c r="TG32" s="259"/>
      <c r="TH32" s="259"/>
      <c r="TI32" s="259"/>
      <c r="TJ32" s="259"/>
      <c r="TK32" s="259"/>
      <c r="TL32" s="259"/>
      <c r="TM32" s="259"/>
      <c r="TN32" s="259"/>
      <c r="TO32" s="259"/>
      <c r="TP32" s="259"/>
      <c r="TQ32" s="259"/>
      <c r="TR32" s="259"/>
      <c r="TS32" s="259"/>
      <c r="TT32" s="259"/>
      <c r="TU32" s="259"/>
      <c r="TV32" s="259"/>
      <c r="TW32" s="259"/>
      <c r="TX32" s="259"/>
      <c r="TY32" s="259"/>
      <c r="TZ32" s="259"/>
      <c r="UA32" s="259"/>
      <c r="UB32" s="259"/>
      <c r="UC32" s="259"/>
      <c r="UD32" s="259"/>
      <c r="UE32" s="259"/>
      <c r="UF32" s="259"/>
      <c r="UG32" s="259"/>
      <c r="UH32" s="259"/>
      <c r="UI32" s="259"/>
      <c r="UJ32" s="259"/>
      <c r="UK32" s="259"/>
      <c r="UL32" s="259"/>
      <c r="UM32" s="259"/>
      <c r="UN32" s="259"/>
      <c r="UO32" s="259"/>
      <c r="UP32" s="259"/>
      <c r="UQ32" s="259"/>
      <c r="UR32" s="259"/>
      <c r="US32" s="259"/>
      <c r="UT32" s="259"/>
      <c r="UU32" s="259"/>
      <c r="UV32" s="259"/>
      <c r="UW32" s="259"/>
      <c r="UX32" s="259"/>
      <c r="UY32" s="259"/>
      <c r="UZ32" s="259"/>
      <c r="VA32" s="259"/>
      <c r="VB32" s="259"/>
      <c r="VC32" s="259"/>
      <c r="VD32" s="259"/>
      <c r="VE32" s="259"/>
      <c r="VF32" s="259"/>
      <c r="VG32" s="259"/>
      <c r="VH32" s="259"/>
      <c r="VI32" s="259"/>
      <c r="VJ32" s="259"/>
      <c r="VK32" s="259"/>
      <c r="VL32" s="259"/>
      <c r="VM32" s="259"/>
      <c r="VN32" s="259"/>
      <c r="VO32" s="259"/>
      <c r="VP32" s="259"/>
      <c r="VQ32" s="259"/>
      <c r="VR32" s="259"/>
      <c r="VS32" s="259"/>
      <c r="VT32" s="259"/>
      <c r="VU32" s="259"/>
      <c r="VV32" s="259"/>
      <c r="VW32" s="259"/>
      <c r="VX32" s="259"/>
      <c r="VY32" s="259"/>
      <c r="VZ32" s="259"/>
      <c r="WA32" s="259"/>
      <c r="WB32" s="259"/>
      <c r="WC32" s="259"/>
      <c r="WD32" s="259"/>
      <c r="WE32" s="259"/>
      <c r="WF32" s="259"/>
      <c r="WG32" s="259"/>
      <c r="WH32" s="259"/>
      <c r="WI32" s="259"/>
      <c r="WJ32" s="259"/>
      <c r="WK32" s="259"/>
      <c r="WL32" s="259"/>
      <c r="WM32" s="259"/>
      <c r="WN32" s="259"/>
      <c r="WO32" s="259"/>
      <c r="WP32" s="259"/>
      <c r="WQ32" s="259"/>
      <c r="WR32" s="259"/>
      <c r="WS32" s="259"/>
      <c r="WT32" s="259"/>
      <c r="WU32" s="259"/>
      <c r="WV32" s="259"/>
      <c r="WW32" s="259"/>
      <c r="WX32" s="259"/>
      <c r="WY32" s="259"/>
      <c r="WZ32" s="259"/>
      <c r="XA32" s="259"/>
      <c r="XB32" s="259"/>
      <c r="XC32" s="259"/>
      <c r="XD32" s="259"/>
      <c r="XE32" s="259"/>
      <c r="XF32" s="259"/>
      <c r="XG32" s="259"/>
      <c r="XH32" s="259"/>
      <c r="XI32" s="259"/>
      <c r="XJ32" s="259"/>
      <c r="XK32" s="259"/>
      <c r="XL32" s="259"/>
      <c r="XM32" s="259"/>
      <c r="XN32" s="259"/>
      <c r="XO32" s="259"/>
      <c r="XP32" s="259"/>
      <c r="XQ32" s="259"/>
      <c r="XR32" s="259"/>
      <c r="XS32" s="259"/>
      <c r="XT32" s="259"/>
      <c r="XU32" s="259"/>
      <c r="XV32" s="259"/>
      <c r="XW32" s="259"/>
      <c r="XX32" s="259"/>
      <c r="XY32" s="259"/>
      <c r="XZ32" s="259"/>
      <c r="YA32" s="259"/>
      <c r="YB32" s="259"/>
      <c r="YC32" s="259"/>
      <c r="YD32" s="259"/>
      <c r="YE32" s="259"/>
      <c r="YF32" s="259"/>
      <c r="YG32" s="259"/>
      <c r="YH32" s="259"/>
      <c r="YI32" s="259"/>
      <c r="YJ32" s="259"/>
      <c r="YK32" s="259"/>
      <c r="YL32" s="259"/>
      <c r="YM32" s="259"/>
      <c r="YN32" s="259"/>
      <c r="YO32" s="259"/>
      <c r="YP32" s="259"/>
      <c r="YQ32" s="259"/>
      <c r="YR32" s="259"/>
      <c r="YS32" s="259"/>
      <c r="YT32" s="259"/>
      <c r="YU32" s="259"/>
      <c r="YV32" s="259"/>
      <c r="YW32" s="259"/>
      <c r="YX32" s="259"/>
      <c r="YY32" s="259"/>
      <c r="YZ32" s="259"/>
      <c r="ZA32" s="259"/>
      <c r="ZB32" s="259"/>
      <c r="ZC32" s="259"/>
      <c r="ZD32" s="259"/>
      <c r="ZE32" s="259"/>
      <c r="ZF32" s="259"/>
      <c r="ZG32" s="259"/>
      <c r="ZH32" s="259"/>
      <c r="ZI32" s="259"/>
      <c r="ZJ32" s="259"/>
      <c r="ZK32" s="259"/>
      <c r="ZL32" s="259"/>
      <c r="ZM32" s="259"/>
      <c r="ZN32" s="259"/>
      <c r="ZO32" s="259"/>
      <c r="ZP32" s="259"/>
      <c r="ZQ32" s="259"/>
      <c r="ZR32" s="259"/>
      <c r="ZS32" s="259"/>
      <c r="ZT32" s="259"/>
      <c r="ZU32" s="259"/>
      <c r="ZV32" s="259"/>
      <c r="ZW32" s="259"/>
      <c r="ZX32" s="259"/>
      <c r="ZY32" s="259"/>
      <c r="ZZ32" s="259"/>
      <c r="AAA32" s="259"/>
      <c r="AAB32" s="259"/>
      <c r="AAC32" s="259"/>
      <c r="AAD32" s="259"/>
      <c r="AAE32" s="259"/>
      <c r="AAF32" s="259"/>
      <c r="AAG32" s="259"/>
      <c r="AAH32" s="259"/>
      <c r="AAI32" s="259"/>
      <c r="AAJ32" s="259"/>
      <c r="AAK32" s="259"/>
      <c r="AAL32" s="259"/>
      <c r="AAM32" s="259"/>
      <c r="AAN32" s="259"/>
      <c r="AAO32" s="259"/>
      <c r="AAP32" s="259"/>
      <c r="AAQ32" s="259"/>
      <c r="AAR32" s="259"/>
      <c r="AAS32" s="259"/>
      <c r="AAT32" s="259"/>
      <c r="AAU32" s="259"/>
      <c r="AAV32" s="259"/>
      <c r="AAW32" s="259"/>
      <c r="AAX32" s="259"/>
      <c r="AAY32" s="259"/>
      <c r="AAZ32" s="259"/>
      <c r="ABA32" s="259"/>
      <c r="ABB32" s="259"/>
      <c r="ABC32" s="259"/>
      <c r="ABD32" s="259"/>
      <c r="ABE32" s="259"/>
      <c r="ABF32" s="259"/>
      <c r="ABG32" s="259"/>
      <c r="ABH32" s="259"/>
      <c r="ABI32" s="259"/>
      <c r="ABJ32" s="259"/>
      <c r="ABK32" s="259"/>
      <c r="ABL32" s="259"/>
      <c r="ABM32" s="259"/>
      <c r="ABN32" s="259"/>
      <c r="ABO32" s="259"/>
      <c r="ABP32" s="259"/>
      <c r="ABQ32" s="259"/>
      <c r="ABR32" s="259"/>
      <c r="ABS32" s="259"/>
      <c r="ABT32" s="259"/>
      <c r="ABU32" s="259"/>
      <c r="ABV32" s="259"/>
      <c r="ABW32" s="259"/>
      <c r="ABX32" s="259"/>
      <c r="ABY32" s="259"/>
      <c r="ABZ32" s="259"/>
      <c r="ACA32" s="259"/>
      <c r="ACB32" s="259"/>
      <c r="ACC32" s="259"/>
      <c r="ACD32" s="259"/>
      <c r="ACE32" s="259"/>
      <c r="ACF32" s="259"/>
      <c r="ACG32" s="259"/>
      <c r="ACH32" s="259"/>
      <c r="ACI32" s="259"/>
      <c r="ACJ32" s="259"/>
      <c r="ACK32" s="259"/>
      <c r="ACL32" s="259"/>
      <c r="ACM32" s="259"/>
      <c r="ACN32" s="259"/>
      <c r="ACO32" s="259"/>
      <c r="ACP32" s="259"/>
      <c r="ACQ32" s="259"/>
      <c r="ACR32" s="259"/>
      <c r="ACS32" s="259"/>
      <c r="ACT32" s="259"/>
      <c r="ACU32" s="259"/>
      <c r="ACV32" s="259"/>
      <c r="ACW32" s="259"/>
      <c r="ACX32" s="259"/>
      <c r="ACY32" s="259"/>
      <c r="ACZ32" s="259"/>
      <c r="ADA32" s="259"/>
      <c r="ADB32" s="259"/>
      <c r="ADC32" s="259"/>
      <c r="ADD32" s="259"/>
      <c r="ADE32" s="259"/>
      <c r="ADF32" s="259"/>
      <c r="ADG32" s="259"/>
      <c r="ADH32" s="259"/>
      <c r="ADI32" s="259"/>
      <c r="ADJ32" s="259"/>
      <c r="ADK32" s="259"/>
      <c r="ADL32" s="259"/>
      <c r="ADM32" s="259"/>
      <c r="ADN32" s="259"/>
      <c r="ADO32" s="259"/>
      <c r="ADP32" s="259"/>
      <c r="ADQ32" s="259"/>
      <c r="ADR32" s="259"/>
      <c r="ADS32" s="259"/>
      <c r="ADT32" s="259"/>
      <c r="ADU32" s="259"/>
      <c r="ADV32" s="259"/>
      <c r="ADW32" s="259"/>
      <c r="ADX32" s="259"/>
      <c r="ADY32" s="259"/>
      <c r="ADZ32" s="259"/>
      <c r="AEA32" s="259"/>
      <c r="AEB32" s="259"/>
      <c r="AEC32" s="259"/>
      <c r="AED32" s="259"/>
      <c r="AEE32" s="259"/>
      <c r="AEF32" s="259"/>
      <c r="AEG32" s="259"/>
      <c r="AEH32" s="259"/>
      <c r="AEI32" s="259"/>
      <c r="AEJ32" s="259"/>
      <c r="AEK32" s="259"/>
      <c r="AEL32" s="259"/>
      <c r="AEM32" s="259"/>
      <c r="AEN32" s="259"/>
      <c r="AEO32" s="259"/>
      <c r="AEP32" s="259"/>
      <c r="AEQ32" s="259"/>
      <c r="AER32" s="259"/>
      <c r="AES32" s="259"/>
      <c r="AET32" s="259"/>
      <c r="AEU32" s="259"/>
      <c r="AEV32" s="259"/>
      <c r="AEW32" s="259"/>
      <c r="AEX32" s="259"/>
      <c r="AEY32" s="259"/>
      <c r="AEZ32" s="259"/>
      <c r="AFA32" s="259"/>
      <c r="AFB32" s="259"/>
      <c r="AFC32" s="259"/>
      <c r="AFD32" s="259"/>
      <c r="AFE32" s="259"/>
      <c r="AFF32" s="259"/>
      <c r="AFG32" s="259"/>
      <c r="AFH32" s="259"/>
      <c r="AFI32" s="259"/>
      <c r="AFJ32" s="259"/>
      <c r="AFK32" s="259"/>
      <c r="AFL32" s="259"/>
      <c r="AFM32" s="259"/>
      <c r="AFN32" s="259"/>
      <c r="AFO32" s="259"/>
      <c r="AFP32" s="259"/>
      <c r="AFQ32" s="259"/>
      <c r="AFR32" s="259"/>
      <c r="AFS32" s="259"/>
      <c r="AFT32" s="259"/>
      <c r="AFU32" s="259"/>
      <c r="AFV32" s="259"/>
      <c r="AFW32" s="259"/>
      <c r="AFX32" s="259"/>
      <c r="AFY32" s="259"/>
      <c r="AFZ32" s="259"/>
      <c r="AGA32" s="259"/>
      <c r="AGB32" s="259"/>
      <c r="AGC32" s="259"/>
      <c r="AGD32" s="259"/>
      <c r="AGE32" s="259"/>
      <c r="AGF32" s="259"/>
      <c r="AGG32" s="259"/>
      <c r="AGH32" s="259"/>
      <c r="AGI32" s="259"/>
      <c r="AGJ32" s="259"/>
      <c r="AGK32" s="259"/>
      <c r="AGL32" s="259"/>
      <c r="AGM32" s="259"/>
      <c r="AGN32" s="259"/>
      <c r="AGO32" s="259"/>
      <c r="AGP32" s="259"/>
      <c r="AGQ32" s="259"/>
      <c r="AGR32" s="259"/>
      <c r="AGS32" s="259"/>
      <c r="AGT32" s="259"/>
      <c r="AGU32" s="259"/>
      <c r="AGV32" s="259"/>
      <c r="AGW32" s="259"/>
      <c r="AGX32" s="259"/>
      <c r="AGY32" s="259"/>
      <c r="AGZ32" s="259"/>
      <c r="AHA32" s="259"/>
      <c r="AHB32" s="259"/>
      <c r="AHC32" s="259"/>
      <c r="AHD32" s="259"/>
      <c r="AHE32" s="259"/>
      <c r="AHF32" s="259"/>
      <c r="AHG32" s="259"/>
      <c r="AHH32" s="259"/>
      <c r="AHI32" s="259"/>
      <c r="AHJ32" s="259"/>
      <c r="AHK32" s="259"/>
      <c r="AHL32" s="259"/>
      <c r="AHM32" s="259"/>
      <c r="AHN32" s="259"/>
      <c r="AHO32" s="259"/>
      <c r="AHP32" s="259"/>
      <c r="AHQ32" s="259"/>
      <c r="AHR32" s="259"/>
      <c r="AHS32" s="259"/>
      <c r="AHT32" s="259"/>
      <c r="AHU32" s="259"/>
      <c r="AHV32" s="259"/>
      <c r="AHW32" s="259"/>
      <c r="AHX32" s="259"/>
      <c r="AHY32" s="259"/>
      <c r="AHZ32" s="259"/>
      <c r="AIA32" s="259"/>
      <c r="AIB32" s="259"/>
      <c r="AIC32" s="259"/>
      <c r="AID32" s="259"/>
      <c r="AIE32" s="259"/>
      <c r="AIF32" s="259"/>
      <c r="AIG32" s="259"/>
      <c r="AIH32" s="259"/>
      <c r="AII32" s="259"/>
      <c r="AIJ32" s="259"/>
      <c r="AIK32" s="259"/>
      <c r="AIL32" s="259"/>
      <c r="AIM32" s="259"/>
      <c r="AIN32" s="259"/>
      <c r="AIO32" s="259"/>
      <c r="AIP32" s="259"/>
      <c r="AIQ32" s="259"/>
      <c r="AIR32" s="259"/>
      <c r="AIS32" s="259"/>
      <c r="AIT32" s="259"/>
      <c r="AIU32" s="259"/>
      <c r="AIV32" s="259"/>
      <c r="AIW32" s="259"/>
      <c r="AIX32" s="259"/>
      <c r="AIY32" s="259"/>
      <c r="AIZ32" s="259"/>
      <c r="AJA32" s="259"/>
      <c r="AJB32" s="259"/>
      <c r="AJC32" s="259"/>
      <c r="AJD32" s="259"/>
      <c r="AJE32" s="259"/>
      <c r="AJF32" s="259"/>
      <c r="AJG32" s="259"/>
      <c r="AJH32" s="259"/>
      <c r="AJI32" s="259"/>
      <c r="AJJ32" s="259"/>
      <c r="AJK32" s="259"/>
      <c r="AJL32" s="259"/>
      <c r="AJM32" s="259"/>
      <c r="AJN32" s="259"/>
      <c r="AJO32" s="259"/>
      <c r="AJP32" s="259"/>
      <c r="AJQ32" s="259"/>
      <c r="AJR32" s="259"/>
      <c r="AJS32" s="259"/>
      <c r="AJT32" s="259"/>
      <c r="AJU32" s="259"/>
      <c r="AJV32" s="259"/>
      <c r="AJW32" s="259"/>
      <c r="AJX32" s="259"/>
      <c r="AJY32" s="259"/>
      <c r="AJZ32" s="259"/>
      <c r="AKA32" s="259"/>
      <c r="AKB32" s="259"/>
      <c r="AKC32" s="259"/>
      <c r="AKD32" s="259"/>
      <c r="AKE32" s="259"/>
      <c r="AKF32" s="259"/>
      <c r="AKG32" s="259"/>
      <c r="AKH32" s="259"/>
      <c r="AKI32" s="259"/>
      <c r="AKJ32" s="259"/>
      <c r="AKK32" s="259"/>
      <c r="AKL32" s="259"/>
      <c r="AKM32" s="259"/>
      <c r="AKN32" s="259"/>
      <c r="AKO32" s="259"/>
      <c r="AKP32" s="259"/>
      <c r="AKQ32" s="259"/>
      <c r="AKR32" s="259"/>
      <c r="AKS32" s="259"/>
      <c r="AKT32" s="259"/>
      <c r="AKU32" s="259"/>
      <c r="AKV32" s="259"/>
      <c r="AKW32" s="259"/>
      <c r="AKX32" s="259"/>
      <c r="AKY32" s="259"/>
      <c r="AKZ32" s="259"/>
      <c r="ALA32" s="259"/>
      <c r="ALB32" s="259"/>
      <c r="ALC32" s="259"/>
      <c r="ALD32" s="259"/>
      <c r="ALE32" s="259"/>
      <c r="ALF32" s="259"/>
      <c r="ALG32" s="259"/>
      <c r="ALH32" s="259"/>
      <c r="ALI32" s="259"/>
      <c r="ALJ32" s="259"/>
      <c r="ALK32" s="259"/>
      <c r="ALL32" s="259"/>
      <c r="ALM32" s="259"/>
      <c r="ALN32" s="259"/>
      <c r="ALO32" s="259"/>
      <c r="ALP32" s="259"/>
      <c r="ALQ32" s="259"/>
      <c r="ALR32" s="259"/>
      <c r="ALS32" s="259"/>
      <c r="ALT32" s="259"/>
      <c r="ALU32" s="259"/>
      <c r="ALV32" s="259"/>
      <c r="ALW32" s="259"/>
      <c r="ALX32" s="259"/>
      <c r="ALY32" s="259"/>
      <c r="ALZ32" s="259"/>
      <c r="AMA32" s="259"/>
      <c r="AMB32" s="259"/>
      <c r="AMC32" s="259"/>
      <c r="AMD32" s="259"/>
      <c r="AME32" s="259"/>
      <c r="AMF32" s="261"/>
      <c r="AMG32" s="261"/>
      <c r="AMH32" s="261"/>
      <c r="AMI32" s="261"/>
      <c r="AMJ32" s="261"/>
    </row>
    <row r="33" spans="1:1024" ht="19.899999999999999" customHeight="1" thickBot="1" x14ac:dyDescent="0.3">
      <c r="A33" s="260"/>
      <c r="B33" s="392" t="s">
        <v>117</v>
      </c>
      <c r="C33" s="393" t="s">
        <v>117</v>
      </c>
      <c r="D33" s="394" t="s">
        <v>117</v>
      </c>
      <c r="E33" s="392" t="s">
        <v>117</v>
      </c>
      <c r="F33" s="393" t="s">
        <v>117</v>
      </c>
      <c r="G33" s="394" t="s">
        <v>117</v>
      </c>
      <c r="H33" s="392" t="s">
        <v>117</v>
      </c>
      <c r="I33" s="393" t="s">
        <v>117</v>
      </c>
      <c r="J33" s="394" t="s">
        <v>117</v>
      </c>
      <c r="K33" s="263"/>
      <c r="L33" s="263"/>
      <c r="M33" s="263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  <c r="AN33" s="259"/>
      <c r="AO33" s="259"/>
      <c r="AP33" s="259"/>
      <c r="AQ33" s="259"/>
      <c r="AR33" s="259"/>
      <c r="AS33" s="259"/>
      <c r="AT33" s="259"/>
      <c r="AU33" s="259"/>
      <c r="AV33" s="259"/>
      <c r="AW33" s="259"/>
      <c r="AX33" s="259"/>
      <c r="AY33" s="259"/>
      <c r="AZ33" s="259"/>
      <c r="BA33" s="259"/>
      <c r="BB33" s="259"/>
      <c r="BC33" s="259"/>
      <c r="BD33" s="259"/>
      <c r="BE33" s="259"/>
      <c r="BF33" s="259"/>
      <c r="BG33" s="259"/>
      <c r="BH33" s="259"/>
      <c r="BI33" s="259"/>
      <c r="BJ33" s="259"/>
      <c r="BK33" s="259"/>
      <c r="BL33" s="259"/>
      <c r="BM33" s="259"/>
      <c r="BN33" s="259"/>
      <c r="BO33" s="259"/>
      <c r="BP33" s="259"/>
      <c r="BQ33" s="259"/>
      <c r="BR33" s="259"/>
      <c r="BS33" s="259"/>
      <c r="BT33" s="259"/>
      <c r="BU33" s="259"/>
      <c r="BV33" s="259"/>
      <c r="BW33" s="259"/>
      <c r="BX33" s="259"/>
      <c r="BY33" s="259"/>
      <c r="BZ33" s="259"/>
      <c r="CA33" s="259"/>
      <c r="CB33" s="259"/>
      <c r="CC33" s="259"/>
      <c r="CD33" s="259"/>
      <c r="CE33" s="259"/>
      <c r="CF33" s="259"/>
      <c r="CG33" s="259"/>
      <c r="CH33" s="259"/>
      <c r="CI33" s="259"/>
      <c r="CJ33" s="259"/>
      <c r="CK33" s="259"/>
      <c r="CL33" s="259"/>
      <c r="CM33" s="259"/>
      <c r="CN33" s="259"/>
      <c r="CO33" s="259"/>
      <c r="CP33" s="259"/>
      <c r="CQ33" s="259"/>
      <c r="CR33" s="259"/>
      <c r="CS33" s="259"/>
      <c r="CT33" s="259"/>
      <c r="CU33" s="259"/>
      <c r="CV33" s="259"/>
      <c r="CW33" s="259"/>
      <c r="CX33" s="259"/>
      <c r="CY33" s="259"/>
      <c r="CZ33" s="259"/>
      <c r="DA33" s="259"/>
      <c r="DB33" s="259"/>
      <c r="DC33" s="259"/>
      <c r="DD33" s="259"/>
      <c r="DE33" s="259"/>
      <c r="DF33" s="259"/>
      <c r="DG33" s="259"/>
      <c r="DH33" s="259"/>
      <c r="DI33" s="259"/>
      <c r="DJ33" s="259"/>
      <c r="DK33" s="259"/>
      <c r="DL33" s="259"/>
      <c r="DM33" s="259"/>
      <c r="DN33" s="259"/>
      <c r="DO33" s="259"/>
      <c r="DP33" s="259"/>
      <c r="DQ33" s="259"/>
      <c r="DR33" s="259"/>
      <c r="DS33" s="259"/>
      <c r="DT33" s="259"/>
      <c r="DU33" s="259"/>
      <c r="DV33" s="259"/>
      <c r="DW33" s="259"/>
      <c r="DX33" s="259"/>
      <c r="DY33" s="259"/>
      <c r="DZ33" s="259"/>
      <c r="EA33" s="259"/>
      <c r="EB33" s="259"/>
      <c r="EC33" s="259"/>
      <c r="ED33" s="259"/>
      <c r="EE33" s="259"/>
      <c r="EF33" s="259"/>
      <c r="EG33" s="259"/>
      <c r="EH33" s="259"/>
      <c r="EI33" s="259"/>
      <c r="EJ33" s="259"/>
      <c r="EK33" s="259"/>
      <c r="EL33" s="259"/>
      <c r="EM33" s="259"/>
      <c r="EN33" s="259"/>
      <c r="EO33" s="259"/>
      <c r="EP33" s="259"/>
      <c r="EQ33" s="259"/>
      <c r="ER33" s="259"/>
      <c r="ES33" s="259"/>
      <c r="ET33" s="259"/>
      <c r="EU33" s="259"/>
      <c r="EV33" s="259"/>
      <c r="EW33" s="259"/>
      <c r="EX33" s="259"/>
      <c r="EY33" s="259"/>
      <c r="EZ33" s="259"/>
      <c r="FA33" s="259"/>
      <c r="FB33" s="259"/>
      <c r="FC33" s="259"/>
      <c r="FD33" s="259"/>
      <c r="FE33" s="259"/>
      <c r="FF33" s="259"/>
      <c r="FG33" s="259"/>
      <c r="FH33" s="259"/>
      <c r="FI33" s="259"/>
      <c r="FJ33" s="259"/>
      <c r="FK33" s="259"/>
      <c r="FL33" s="259"/>
      <c r="FM33" s="259"/>
      <c r="FN33" s="259"/>
      <c r="FO33" s="259"/>
      <c r="FP33" s="259"/>
      <c r="FQ33" s="259"/>
      <c r="FR33" s="259"/>
      <c r="FS33" s="259"/>
      <c r="FT33" s="259"/>
      <c r="FU33" s="259"/>
      <c r="FV33" s="259"/>
      <c r="FW33" s="259"/>
      <c r="FX33" s="259"/>
      <c r="FY33" s="259"/>
      <c r="FZ33" s="259"/>
      <c r="GA33" s="259"/>
      <c r="GB33" s="259"/>
      <c r="GC33" s="259"/>
      <c r="GD33" s="259"/>
      <c r="GE33" s="259"/>
      <c r="GF33" s="259"/>
      <c r="GG33" s="259"/>
      <c r="GH33" s="259"/>
      <c r="GI33" s="259"/>
      <c r="GJ33" s="259"/>
      <c r="GK33" s="259"/>
      <c r="GL33" s="259"/>
      <c r="GM33" s="259"/>
      <c r="GN33" s="259"/>
      <c r="GO33" s="259"/>
      <c r="GP33" s="259"/>
      <c r="GQ33" s="259"/>
      <c r="GR33" s="259"/>
      <c r="GS33" s="259"/>
      <c r="GT33" s="259"/>
      <c r="GU33" s="259"/>
      <c r="GV33" s="259"/>
      <c r="GW33" s="259"/>
      <c r="GX33" s="259"/>
      <c r="GY33" s="259"/>
      <c r="GZ33" s="259"/>
      <c r="HA33" s="259"/>
      <c r="HB33" s="259"/>
      <c r="HC33" s="259"/>
      <c r="HD33" s="259"/>
      <c r="HE33" s="259"/>
      <c r="HF33" s="259"/>
      <c r="HG33" s="259"/>
      <c r="HH33" s="259"/>
      <c r="HI33" s="259"/>
      <c r="HJ33" s="259"/>
      <c r="HK33" s="259"/>
      <c r="HL33" s="259"/>
      <c r="HM33" s="259"/>
      <c r="HN33" s="259"/>
      <c r="HO33" s="259"/>
      <c r="HP33" s="259"/>
      <c r="HQ33" s="259"/>
      <c r="HR33" s="259"/>
      <c r="HS33" s="259"/>
      <c r="HT33" s="259"/>
      <c r="HU33" s="259"/>
      <c r="HV33" s="259"/>
      <c r="HW33" s="259"/>
      <c r="HX33" s="259"/>
      <c r="HY33" s="259"/>
      <c r="HZ33" s="259"/>
      <c r="IA33" s="259"/>
      <c r="IB33" s="259"/>
      <c r="IC33" s="259"/>
      <c r="ID33" s="259"/>
      <c r="IE33" s="259"/>
      <c r="IF33" s="259"/>
      <c r="IG33" s="259"/>
      <c r="IH33" s="259"/>
      <c r="II33" s="259"/>
      <c r="IJ33" s="259"/>
      <c r="IK33" s="259"/>
      <c r="IL33" s="259"/>
      <c r="IM33" s="259"/>
      <c r="IN33" s="259"/>
      <c r="IO33" s="259"/>
      <c r="IP33" s="259"/>
      <c r="IQ33" s="259"/>
      <c r="IR33" s="259"/>
      <c r="IS33" s="259"/>
      <c r="IT33" s="259"/>
      <c r="IU33" s="259"/>
      <c r="IV33" s="259"/>
      <c r="IW33" s="259"/>
      <c r="IX33" s="259"/>
      <c r="IY33" s="259"/>
      <c r="IZ33" s="259"/>
      <c r="JA33" s="259"/>
      <c r="JB33" s="259"/>
      <c r="JC33" s="259"/>
      <c r="JD33" s="259"/>
      <c r="JE33" s="259"/>
      <c r="JF33" s="259"/>
      <c r="JG33" s="259"/>
      <c r="JH33" s="259"/>
      <c r="JI33" s="259"/>
      <c r="JJ33" s="259"/>
      <c r="JK33" s="259"/>
      <c r="JL33" s="259"/>
      <c r="JM33" s="259"/>
      <c r="JN33" s="259"/>
      <c r="JO33" s="259"/>
      <c r="JP33" s="259"/>
      <c r="JQ33" s="259"/>
      <c r="JR33" s="259"/>
      <c r="JS33" s="259"/>
      <c r="JT33" s="259"/>
      <c r="JU33" s="259"/>
      <c r="JV33" s="259"/>
      <c r="JW33" s="259"/>
      <c r="JX33" s="259"/>
      <c r="JY33" s="259"/>
      <c r="JZ33" s="259"/>
      <c r="KA33" s="259"/>
      <c r="KB33" s="259"/>
      <c r="KC33" s="259"/>
      <c r="KD33" s="259"/>
      <c r="KE33" s="259"/>
      <c r="KF33" s="259"/>
      <c r="KG33" s="259"/>
      <c r="KH33" s="259"/>
      <c r="KI33" s="259"/>
      <c r="KJ33" s="259"/>
      <c r="KK33" s="259"/>
      <c r="KL33" s="259"/>
      <c r="KM33" s="259"/>
      <c r="KN33" s="259"/>
      <c r="KO33" s="259"/>
      <c r="KP33" s="259"/>
      <c r="KQ33" s="259"/>
      <c r="KR33" s="259"/>
      <c r="KS33" s="259"/>
      <c r="KT33" s="259"/>
      <c r="KU33" s="259"/>
      <c r="KV33" s="259"/>
      <c r="KW33" s="259"/>
      <c r="KX33" s="259"/>
      <c r="KY33" s="259"/>
      <c r="KZ33" s="259"/>
      <c r="LA33" s="259"/>
      <c r="LB33" s="259"/>
      <c r="LC33" s="259"/>
      <c r="LD33" s="259"/>
      <c r="LE33" s="259"/>
      <c r="LF33" s="259"/>
      <c r="LG33" s="259"/>
      <c r="LH33" s="259"/>
      <c r="LI33" s="259"/>
      <c r="LJ33" s="259"/>
      <c r="LK33" s="259"/>
      <c r="LL33" s="259"/>
      <c r="LM33" s="259"/>
      <c r="LN33" s="259"/>
      <c r="LO33" s="259"/>
      <c r="LP33" s="259"/>
      <c r="LQ33" s="259"/>
      <c r="LR33" s="259"/>
      <c r="LS33" s="259"/>
      <c r="LT33" s="259"/>
      <c r="LU33" s="259"/>
      <c r="LV33" s="259"/>
      <c r="LW33" s="259"/>
      <c r="LX33" s="259"/>
      <c r="LY33" s="259"/>
      <c r="LZ33" s="259"/>
      <c r="MA33" s="259"/>
      <c r="MB33" s="259"/>
      <c r="MC33" s="259"/>
      <c r="MD33" s="259"/>
      <c r="ME33" s="259"/>
      <c r="MF33" s="259"/>
      <c r="MG33" s="259"/>
      <c r="MH33" s="259"/>
      <c r="MI33" s="259"/>
      <c r="MJ33" s="259"/>
      <c r="MK33" s="259"/>
      <c r="ML33" s="259"/>
      <c r="MM33" s="259"/>
      <c r="MN33" s="259"/>
      <c r="MO33" s="259"/>
      <c r="MP33" s="259"/>
      <c r="MQ33" s="259"/>
      <c r="MR33" s="259"/>
      <c r="MS33" s="259"/>
      <c r="MT33" s="259"/>
      <c r="MU33" s="259"/>
      <c r="MV33" s="259"/>
      <c r="MW33" s="259"/>
      <c r="MX33" s="259"/>
      <c r="MY33" s="259"/>
      <c r="MZ33" s="259"/>
      <c r="NA33" s="259"/>
      <c r="NB33" s="259"/>
      <c r="NC33" s="259"/>
      <c r="ND33" s="259"/>
      <c r="NE33" s="259"/>
      <c r="NF33" s="259"/>
      <c r="NG33" s="259"/>
      <c r="NH33" s="259"/>
      <c r="NI33" s="259"/>
      <c r="NJ33" s="259"/>
      <c r="NK33" s="259"/>
      <c r="NL33" s="259"/>
      <c r="NM33" s="259"/>
      <c r="NN33" s="259"/>
      <c r="NO33" s="259"/>
      <c r="NP33" s="259"/>
      <c r="NQ33" s="259"/>
      <c r="NR33" s="259"/>
      <c r="NS33" s="259"/>
      <c r="NT33" s="259"/>
      <c r="NU33" s="259"/>
      <c r="NV33" s="259"/>
      <c r="NW33" s="259"/>
      <c r="NX33" s="259"/>
      <c r="NY33" s="259"/>
      <c r="NZ33" s="259"/>
      <c r="OA33" s="259"/>
      <c r="OB33" s="259"/>
      <c r="OC33" s="259"/>
      <c r="OD33" s="259"/>
      <c r="OE33" s="259"/>
      <c r="OF33" s="259"/>
      <c r="OG33" s="259"/>
      <c r="OH33" s="259"/>
      <c r="OI33" s="259"/>
      <c r="OJ33" s="259"/>
      <c r="OK33" s="259"/>
      <c r="OL33" s="259"/>
      <c r="OM33" s="259"/>
      <c r="ON33" s="259"/>
      <c r="OO33" s="259"/>
      <c r="OP33" s="259"/>
      <c r="OQ33" s="259"/>
      <c r="OR33" s="259"/>
      <c r="OS33" s="259"/>
      <c r="OT33" s="259"/>
      <c r="OU33" s="259"/>
      <c r="OV33" s="259"/>
      <c r="OW33" s="259"/>
      <c r="OX33" s="259"/>
      <c r="OY33" s="259"/>
      <c r="OZ33" s="259"/>
      <c r="PA33" s="259"/>
      <c r="PB33" s="259"/>
      <c r="PC33" s="259"/>
      <c r="PD33" s="259"/>
      <c r="PE33" s="259"/>
      <c r="PF33" s="259"/>
      <c r="PG33" s="259"/>
      <c r="PH33" s="259"/>
      <c r="PI33" s="259"/>
      <c r="PJ33" s="259"/>
      <c r="PK33" s="259"/>
      <c r="PL33" s="259"/>
      <c r="PM33" s="259"/>
      <c r="PN33" s="259"/>
      <c r="PO33" s="259"/>
      <c r="PP33" s="259"/>
      <c r="PQ33" s="259"/>
      <c r="PR33" s="259"/>
      <c r="PS33" s="259"/>
      <c r="PT33" s="259"/>
      <c r="PU33" s="259"/>
      <c r="PV33" s="259"/>
      <c r="PW33" s="259"/>
      <c r="PX33" s="259"/>
      <c r="PY33" s="259"/>
      <c r="PZ33" s="259"/>
      <c r="QA33" s="259"/>
      <c r="QB33" s="259"/>
      <c r="QC33" s="259"/>
      <c r="QD33" s="259"/>
      <c r="QE33" s="259"/>
      <c r="QF33" s="259"/>
      <c r="QG33" s="259"/>
      <c r="QH33" s="259"/>
      <c r="QI33" s="259"/>
      <c r="QJ33" s="259"/>
      <c r="QK33" s="259"/>
      <c r="QL33" s="259"/>
      <c r="QM33" s="259"/>
      <c r="QN33" s="259"/>
      <c r="QO33" s="259"/>
      <c r="QP33" s="259"/>
      <c r="QQ33" s="259"/>
      <c r="QR33" s="259"/>
      <c r="QS33" s="259"/>
      <c r="QT33" s="259"/>
      <c r="QU33" s="259"/>
      <c r="QV33" s="259"/>
      <c r="QW33" s="259"/>
      <c r="QX33" s="259"/>
      <c r="QY33" s="259"/>
      <c r="QZ33" s="259"/>
      <c r="RA33" s="259"/>
      <c r="RB33" s="259"/>
      <c r="RC33" s="259"/>
      <c r="RD33" s="259"/>
      <c r="RE33" s="259"/>
      <c r="RF33" s="259"/>
      <c r="RG33" s="259"/>
      <c r="RH33" s="259"/>
      <c r="RI33" s="259"/>
      <c r="RJ33" s="259"/>
      <c r="RK33" s="259"/>
      <c r="RL33" s="259"/>
      <c r="RM33" s="259"/>
      <c r="RN33" s="259"/>
      <c r="RO33" s="259"/>
      <c r="RP33" s="259"/>
      <c r="RQ33" s="259"/>
      <c r="RR33" s="259"/>
      <c r="RS33" s="259"/>
      <c r="RT33" s="259"/>
      <c r="RU33" s="259"/>
      <c r="RV33" s="259"/>
      <c r="RW33" s="259"/>
      <c r="RX33" s="259"/>
      <c r="RY33" s="259"/>
      <c r="RZ33" s="259"/>
      <c r="SA33" s="259"/>
      <c r="SB33" s="259"/>
      <c r="SC33" s="259"/>
      <c r="SD33" s="259"/>
      <c r="SE33" s="259"/>
      <c r="SF33" s="259"/>
      <c r="SG33" s="259"/>
      <c r="SH33" s="259"/>
      <c r="SI33" s="259"/>
      <c r="SJ33" s="259"/>
      <c r="SK33" s="259"/>
      <c r="SL33" s="259"/>
      <c r="SM33" s="259"/>
      <c r="SN33" s="259"/>
      <c r="SO33" s="259"/>
      <c r="SP33" s="259"/>
      <c r="SQ33" s="259"/>
      <c r="SR33" s="259"/>
      <c r="SS33" s="259"/>
      <c r="ST33" s="259"/>
      <c r="SU33" s="259"/>
      <c r="SV33" s="259"/>
      <c r="SW33" s="259"/>
      <c r="SX33" s="259"/>
      <c r="SY33" s="259"/>
      <c r="SZ33" s="259"/>
      <c r="TA33" s="259"/>
      <c r="TB33" s="259"/>
      <c r="TC33" s="259"/>
      <c r="TD33" s="259"/>
      <c r="TE33" s="259"/>
      <c r="TF33" s="259"/>
      <c r="TG33" s="259"/>
      <c r="TH33" s="259"/>
      <c r="TI33" s="259"/>
      <c r="TJ33" s="259"/>
      <c r="TK33" s="259"/>
      <c r="TL33" s="259"/>
      <c r="TM33" s="259"/>
      <c r="TN33" s="259"/>
      <c r="TO33" s="259"/>
      <c r="TP33" s="259"/>
      <c r="TQ33" s="259"/>
      <c r="TR33" s="259"/>
      <c r="TS33" s="259"/>
      <c r="TT33" s="259"/>
      <c r="TU33" s="259"/>
      <c r="TV33" s="259"/>
      <c r="TW33" s="259"/>
      <c r="TX33" s="259"/>
      <c r="TY33" s="259"/>
      <c r="TZ33" s="259"/>
      <c r="UA33" s="259"/>
      <c r="UB33" s="259"/>
      <c r="UC33" s="259"/>
      <c r="UD33" s="259"/>
      <c r="UE33" s="259"/>
      <c r="UF33" s="259"/>
      <c r="UG33" s="259"/>
      <c r="UH33" s="259"/>
      <c r="UI33" s="259"/>
      <c r="UJ33" s="259"/>
      <c r="UK33" s="259"/>
      <c r="UL33" s="259"/>
      <c r="UM33" s="259"/>
      <c r="UN33" s="259"/>
      <c r="UO33" s="259"/>
      <c r="UP33" s="259"/>
      <c r="UQ33" s="259"/>
      <c r="UR33" s="259"/>
      <c r="US33" s="259"/>
      <c r="UT33" s="259"/>
      <c r="UU33" s="259"/>
      <c r="UV33" s="259"/>
      <c r="UW33" s="259"/>
      <c r="UX33" s="259"/>
      <c r="UY33" s="259"/>
      <c r="UZ33" s="259"/>
      <c r="VA33" s="259"/>
      <c r="VB33" s="259"/>
      <c r="VC33" s="259"/>
      <c r="VD33" s="259"/>
      <c r="VE33" s="259"/>
      <c r="VF33" s="259"/>
      <c r="VG33" s="259"/>
      <c r="VH33" s="259"/>
      <c r="VI33" s="259"/>
      <c r="VJ33" s="259"/>
      <c r="VK33" s="259"/>
      <c r="VL33" s="259"/>
      <c r="VM33" s="259"/>
      <c r="VN33" s="259"/>
      <c r="VO33" s="259"/>
      <c r="VP33" s="259"/>
      <c r="VQ33" s="259"/>
      <c r="VR33" s="259"/>
      <c r="VS33" s="259"/>
      <c r="VT33" s="259"/>
      <c r="VU33" s="259"/>
      <c r="VV33" s="259"/>
      <c r="VW33" s="259"/>
      <c r="VX33" s="259"/>
      <c r="VY33" s="259"/>
      <c r="VZ33" s="259"/>
      <c r="WA33" s="259"/>
      <c r="WB33" s="259"/>
      <c r="WC33" s="259"/>
      <c r="WD33" s="259"/>
      <c r="WE33" s="259"/>
      <c r="WF33" s="259"/>
      <c r="WG33" s="259"/>
      <c r="WH33" s="259"/>
      <c r="WI33" s="259"/>
      <c r="WJ33" s="259"/>
      <c r="WK33" s="259"/>
      <c r="WL33" s="259"/>
      <c r="WM33" s="259"/>
      <c r="WN33" s="259"/>
      <c r="WO33" s="259"/>
      <c r="WP33" s="259"/>
      <c r="WQ33" s="259"/>
      <c r="WR33" s="259"/>
      <c r="WS33" s="259"/>
      <c r="WT33" s="259"/>
      <c r="WU33" s="259"/>
      <c r="WV33" s="259"/>
      <c r="WW33" s="259"/>
      <c r="WX33" s="259"/>
      <c r="WY33" s="259"/>
      <c r="WZ33" s="259"/>
      <c r="XA33" s="259"/>
      <c r="XB33" s="259"/>
      <c r="XC33" s="259"/>
      <c r="XD33" s="259"/>
      <c r="XE33" s="259"/>
      <c r="XF33" s="259"/>
      <c r="XG33" s="259"/>
      <c r="XH33" s="259"/>
      <c r="XI33" s="259"/>
      <c r="XJ33" s="259"/>
      <c r="XK33" s="259"/>
      <c r="XL33" s="259"/>
      <c r="XM33" s="259"/>
      <c r="XN33" s="259"/>
      <c r="XO33" s="259"/>
      <c r="XP33" s="259"/>
      <c r="XQ33" s="259"/>
      <c r="XR33" s="259"/>
      <c r="XS33" s="259"/>
      <c r="XT33" s="259"/>
      <c r="XU33" s="259"/>
      <c r="XV33" s="259"/>
      <c r="XW33" s="259"/>
      <c r="XX33" s="259"/>
      <c r="XY33" s="259"/>
      <c r="XZ33" s="259"/>
      <c r="YA33" s="259"/>
      <c r="YB33" s="259"/>
      <c r="YC33" s="259"/>
      <c r="YD33" s="259"/>
      <c r="YE33" s="259"/>
      <c r="YF33" s="259"/>
      <c r="YG33" s="259"/>
      <c r="YH33" s="259"/>
      <c r="YI33" s="259"/>
      <c r="YJ33" s="259"/>
      <c r="YK33" s="259"/>
      <c r="YL33" s="259"/>
      <c r="YM33" s="259"/>
      <c r="YN33" s="259"/>
      <c r="YO33" s="259"/>
      <c r="YP33" s="259"/>
      <c r="YQ33" s="259"/>
      <c r="YR33" s="259"/>
      <c r="YS33" s="259"/>
      <c r="YT33" s="259"/>
      <c r="YU33" s="259"/>
      <c r="YV33" s="259"/>
      <c r="YW33" s="259"/>
      <c r="YX33" s="259"/>
      <c r="YY33" s="259"/>
      <c r="YZ33" s="259"/>
      <c r="ZA33" s="259"/>
      <c r="ZB33" s="259"/>
      <c r="ZC33" s="259"/>
      <c r="ZD33" s="259"/>
      <c r="ZE33" s="259"/>
      <c r="ZF33" s="259"/>
      <c r="ZG33" s="259"/>
      <c r="ZH33" s="259"/>
      <c r="ZI33" s="259"/>
      <c r="ZJ33" s="259"/>
      <c r="ZK33" s="259"/>
      <c r="ZL33" s="259"/>
      <c r="ZM33" s="259"/>
      <c r="ZN33" s="259"/>
      <c r="ZO33" s="259"/>
      <c r="ZP33" s="259"/>
      <c r="ZQ33" s="259"/>
      <c r="ZR33" s="259"/>
      <c r="ZS33" s="259"/>
      <c r="ZT33" s="259"/>
      <c r="ZU33" s="259"/>
      <c r="ZV33" s="259"/>
      <c r="ZW33" s="259"/>
      <c r="ZX33" s="259"/>
      <c r="ZY33" s="259"/>
      <c r="ZZ33" s="259"/>
      <c r="AAA33" s="259"/>
      <c r="AAB33" s="259"/>
      <c r="AAC33" s="259"/>
      <c r="AAD33" s="259"/>
      <c r="AAE33" s="259"/>
      <c r="AAF33" s="259"/>
      <c r="AAG33" s="259"/>
      <c r="AAH33" s="259"/>
      <c r="AAI33" s="259"/>
      <c r="AAJ33" s="259"/>
      <c r="AAK33" s="259"/>
      <c r="AAL33" s="259"/>
      <c r="AAM33" s="259"/>
      <c r="AAN33" s="259"/>
      <c r="AAO33" s="259"/>
      <c r="AAP33" s="259"/>
      <c r="AAQ33" s="259"/>
      <c r="AAR33" s="259"/>
      <c r="AAS33" s="259"/>
      <c r="AAT33" s="259"/>
      <c r="AAU33" s="259"/>
      <c r="AAV33" s="259"/>
      <c r="AAW33" s="259"/>
      <c r="AAX33" s="259"/>
      <c r="AAY33" s="259"/>
      <c r="AAZ33" s="259"/>
      <c r="ABA33" s="259"/>
      <c r="ABB33" s="259"/>
      <c r="ABC33" s="259"/>
      <c r="ABD33" s="259"/>
      <c r="ABE33" s="259"/>
      <c r="ABF33" s="259"/>
      <c r="ABG33" s="259"/>
      <c r="ABH33" s="259"/>
      <c r="ABI33" s="259"/>
      <c r="ABJ33" s="259"/>
      <c r="ABK33" s="259"/>
      <c r="ABL33" s="259"/>
      <c r="ABM33" s="259"/>
      <c r="ABN33" s="259"/>
      <c r="ABO33" s="259"/>
      <c r="ABP33" s="259"/>
      <c r="ABQ33" s="259"/>
      <c r="ABR33" s="259"/>
      <c r="ABS33" s="259"/>
      <c r="ABT33" s="259"/>
      <c r="ABU33" s="259"/>
      <c r="ABV33" s="259"/>
      <c r="ABW33" s="259"/>
      <c r="ABX33" s="259"/>
      <c r="ABY33" s="259"/>
      <c r="ABZ33" s="259"/>
      <c r="ACA33" s="259"/>
      <c r="ACB33" s="259"/>
      <c r="ACC33" s="259"/>
      <c r="ACD33" s="259"/>
      <c r="ACE33" s="259"/>
      <c r="ACF33" s="259"/>
      <c r="ACG33" s="259"/>
      <c r="ACH33" s="259"/>
      <c r="ACI33" s="259"/>
      <c r="ACJ33" s="259"/>
      <c r="ACK33" s="259"/>
      <c r="ACL33" s="259"/>
      <c r="ACM33" s="259"/>
      <c r="ACN33" s="259"/>
      <c r="ACO33" s="259"/>
      <c r="ACP33" s="259"/>
      <c r="ACQ33" s="259"/>
      <c r="ACR33" s="259"/>
      <c r="ACS33" s="259"/>
      <c r="ACT33" s="259"/>
      <c r="ACU33" s="259"/>
      <c r="ACV33" s="259"/>
      <c r="ACW33" s="259"/>
      <c r="ACX33" s="259"/>
      <c r="ACY33" s="259"/>
      <c r="ACZ33" s="259"/>
      <c r="ADA33" s="259"/>
      <c r="ADB33" s="259"/>
      <c r="ADC33" s="259"/>
      <c r="ADD33" s="259"/>
      <c r="ADE33" s="259"/>
      <c r="ADF33" s="259"/>
      <c r="ADG33" s="259"/>
      <c r="ADH33" s="259"/>
      <c r="ADI33" s="259"/>
      <c r="ADJ33" s="259"/>
      <c r="ADK33" s="259"/>
      <c r="ADL33" s="259"/>
      <c r="ADM33" s="259"/>
      <c r="ADN33" s="259"/>
      <c r="ADO33" s="259"/>
      <c r="ADP33" s="259"/>
      <c r="ADQ33" s="259"/>
      <c r="ADR33" s="259"/>
      <c r="ADS33" s="259"/>
      <c r="ADT33" s="259"/>
      <c r="ADU33" s="259"/>
      <c r="ADV33" s="259"/>
      <c r="ADW33" s="259"/>
      <c r="ADX33" s="259"/>
      <c r="ADY33" s="259"/>
      <c r="ADZ33" s="259"/>
      <c r="AEA33" s="259"/>
      <c r="AEB33" s="259"/>
      <c r="AEC33" s="259"/>
      <c r="AED33" s="259"/>
      <c r="AEE33" s="259"/>
      <c r="AEF33" s="259"/>
      <c r="AEG33" s="259"/>
      <c r="AEH33" s="259"/>
      <c r="AEI33" s="259"/>
      <c r="AEJ33" s="259"/>
      <c r="AEK33" s="259"/>
      <c r="AEL33" s="259"/>
      <c r="AEM33" s="259"/>
      <c r="AEN33" s="259"/>
      <c r="AEO33" s="259"/>
      <c r="AEP33" s="259"/>
      <c r="AEQ33" s="259"/>
      <c r="AER33" s="259"/>
      <c r="AES33" s="259"/>
      <c r="AET33" s="259"/>
      <c r="AEU33" s="259"/>
      <c r="AEV33" s="259"/>
      <c r="AEW33" s="259"/>
      <c r="AEX33" s="259"/>
      <c r="AEY33" s="259"/>
      <c r="AEZ33" s="259"/>
      <c r="AFA33" s="259"/>
      <c r="AFB33" s="259"/>
      <c r="AFC33" s="259"/>
      <c r="AFD33" s="259"/>
      <c r="AFE33" s="259"/>
      <c r="AFF33" s="259"/>
      <c r="AFG33" s="259"/>
      <c r="AFH33" s="259"/>
      <c r="AFI33" s="259"/>
      <c r="AFJ33" s="259"/>
      <c r="AFK33" s="259"/>
      <c r="AFL33" s="259"/>
      <c r="AFM33" s="259"/>
      <c r="AFN33" s="259"/>
      <c r="AFO33" s="259"/>
      <c r="AFP33" s="259"/>
      <c r="AFQ33" s="259"/>
      <c r="AFR33" s="259"/>
      <c r="AFS33" s="259"/>
      <c r="AFT33" s="259"/>
      <c r="AFU33" s="259"/>
      <c r="AFV33" s="259"/>
      <c r="AFW33" s="259"/>
      <c r="AFX33" s="259"/>
      <c r="AFY33" s="259"/>
      <c r="AFZ33" s="259"/>
      <c r="AGA33" s="259"/>
      <c r="AGB33" s="259"/>
      <c r="AGC33" s="259"/>
      <c r="AGD33" s="259"/>
      <c r="AGE33" s="259"/>
      <c r="AGF33" s="259"/>
      <c r="AGG33" s="259"/>
      <c r="AGH33" s="259"/>
      <c r="AGI33" s="259"/>
      <c r="AGJ33" s="259"/>
      <c r="AGK33" s="259"/>
      <c r="AGL33" s="259"/>
      <c r="AGM33" s="259"/>
      <c r="AGN33" s="259"/>
      <c r="AGO33" s="259"/>
      <c r="AGP33" s="259"/>
      <c r="AGQ33" s="259"/>
      <c r="AGR33" s="259"/>
      <c r="AGS33" s="259"/>
      <c r="AGT33" s="259"/>
      <c r="AGU33" s="259"/>
      <c r="AGV33" s="259"/>
      <c r="AGW33" s="259"/>
      <c r="AGX33" s="259"/>
      <c r="AGY33" s="259"/>
      <c r="AGZ33" s="259"/>
      <c r="AHA33" s="259"/>
      <c r="AHB33" s="259"/>
      <c r="AHC33" s="259"/>
      <c r="AHD33" s="259"/>
      <c r="AHE33" s="259"/>
      <c r="AHF33" s="259"/>
      <c r="AHG33" s="259"/>
      <c r="AHH33" s="259"/>
      <c r="AHI33" s="259"/>
      <c r="AHJ33" s="259"/>
      <c r="AHK33" s="259"/>
      <c r="AHL33" s="259"/>
      <c r="AHM33" s="259"/>
      <c r="AHN33" s="259"/>
      <c r="AHO33" s="259"/>
      <c r="AHP33" s="259"/>
      <c r="AHQ33" s="259"/>
      <c r="AHR33" s="259"/>
      <c r="AHS33" s="259"/>
      <c r="AHT33" s="259"/>
      <c r="AHU33" s="259"/>
      <c r="AHV33" s="259"/>
      <c r="AHW33" s="259"/>
      <c r="AHX33" s="259"/>
      <c r="AHY33" s="259"/>
      <c r="AHZ33" s="259"/>
      <c r="AIA33" s="259"/>
      <c r="AIB33" s="259"/>
      <c r="AIC33" s="259"/>
      <c r="AID33" s="259"/>
      <c r="AIE33" s="259"/>
      <c r="AIF33" s="259"/>
      <c r="AIG33" s="259"/>
      <c r="AIH33" s="259"/>
      <c r="AII33" s="259"/>
      <c r="AIJ33" s="259"/>
      <c r="AIK33" s="259"/>
      <c r="AIL33" s="259"/>
      <c r="AIM33" s="259"/>
      <c r="AIN33" s="259"/>
      <c r="AIO33" s="259"/>
      <c r="AIP33" s="259"/>
      <c r="AIQ33" s="259"/>
      <c r="AIR33" s="259"/>
      <c r="AIS33" s="259"/>
      <c r="AIT33" s="259"/>
      <c r="AIU33" s="259"/>
      <c r="AIV33" s="259"/>
      <c r="AIW33" s="259"/>
      <c r="AIX33" s="259"/>
      <c r="AIY33" s="259"/>
      <c r="AIZ33" s="259"/>
      <c r="AJA33" s="259"/>
      <c r="AJB33" s="259"/>
      <c r="AJC33" s="259"/>
      <c r="AJD33" s="259"/>
      <c r="AJE33" s="259"/>
      <c r="AJF33" s="259"/>
      <c r="AJG33" s="259"/>
      <c r="AJH33" s="259"/>
      <c r="AJI33" s="259"/>
      <c r="AJJ33" s="259"/>
      <c r="AJK33" s="259"/>
      <c r="AJL33" s="259"/>
      <c r="AJM33" s="259"/>
      <c r="AJN33" s="259"/>
      <c r="AJO33" s="259"/>
      <c r="AJP33" s="259"/>
      <c r="AJQ33" s="259"/>
      <c r="AJR33" s="259"/>
      <c r="AJS33" s="259"/>
      <c r="AJT33" s="259"/>
      <c r="AJU33" s="259"/>
      <c r="AJV33" s="259"/>
      <c r="AJW33" s="259"/>
      <c r="AJX33" s="259"/>
      <c r="AJY33" s="259"/>
      <c r="AJZ33" s="259"/>
      <c r="AKA33" s="259"/>
      <c r="AKB33" s="259"/>
      <c r="AKC33" s="259"/>
      <c r="AKD33" s="259"/>
      <c r="AKE33" s="259"/>
      <c r="AKF33" s="259"/>
      <c r="AKG33" s="259"/>
      <c r="AKH33" s="259"/>
      <c r="AKI33" s="259"/>
      <c r="AKJ33" s="259"/>
      <c r="AKK33" s="259"/>
      <c r="AKL33" s="259"/>
      <c r="AKM33" s="259"/>
      <c r="AKN33" s="259"/>
      <c r="AKO33" s="259"/>
      <c r="AKP33" s="259"/>
      <c r="AKQ33" s="259"/>
      <c r="AKR33" s="259"/>
      <c r="AKS33" s="259"/>
      <c r="AKT33" s="259"/>
      <c r="AKU33" s="259"/>
      <c r="AKV33" s="259"/>
      <c r="AKW33" s="259"/>
      <c r="AKX33" s="259"/>
      <c r="AKY33" s="259"/>
      <c r="AKZ33" s="259"/>
      <c r="ALA33" s="259"/>
      <c r="ALB33" s="259"/>
      <c r="ALC33" s="259"/>
      <c r="ALD33" s="259"/>
      <c r="ALE33" s="259"/>
      <c r="ALF33" s="259"/>
      <c r="ALG33" s="259"/>
      <c r="ALH33" s="259"/>
      <c r="ALI33" s="259"/>
      <c r="ALJ33" s="259"/>
      <c r="ALK33" s="259"/>
      <c r="ALL33" s="259"/>
      <c r="ALM33" s="259"/>
      <c r="ALN33" s="259"/>
      <c r="ALO33" s="259"/>
      <c r="ALP33" s="259"/>
      <c r="ALQ33" s="259"/>
      <c r="ALR33" s="259"/>
      <c r="ALS33" s="259"/>
      <c r="ALT33" s="259"/>
      <c r="ALU33" s="259"/>
      <c r="ALV33" s="259"/>
      <c r="ALW33" s="259"/>
      <c r="ALX33" s="259"/>
      <c r="ALY33" s="259"/>
      <c r="ALZ33" s="259"/>
      <c r="AMA33" s="259"/>
      <c r="AMB33" s="259"/>
      <c r="AMC33" s="259"/>
      <c r="AMD33" s="259"/>
      <c r="AME33" s="259"/>
      <c r="AMF33" s="261"/>
      <c r="AMG33" s="261"/>
      <c r="AMH33" s="261"/>
      <c r="AMI33" s="261"/>
      <c r="AMJ33" s="261"/>
    </row>
    <row r="34" spans="1:1024" ht="19.899999999999999" customHeight="1" thickTop="1" x14ac:dyDescent="0.25">
      <c r="A34" s="399">
        <v>44927</v>
      </c>
      <c r="B34" s="367"/>
      <c r="C34" s="368"/>
      <c r="D34" s="369"/>
      <c r="E34" s="367"/>
      <c r="F34" s="368"/>
      <c r="G34" s="369"/>
      <c r="H34" s="367"/>
      <c r="I34" s="368"/>
      <c r="J34" s="369"/>
      <c r="K34" s="264"/>
      <c r="L34" s="264"/>
      <c r="M34" s="265"/>
      <c r="AMF34" s="261"/>
      <c r="AMG34" s="261"/>
      <c r="AMH34" s="261"/>
      <c r="AMI34" s="261"/>
      <c r="AMJ34" s="261"/>
    </row>
    <row r="35" spans="1:1024" ht="19.899999999999999" customHeight="1" x14ac:dyDescent="0.25">
      <c r="A35" s="400">
        <v>44958</v>
      </c>
      <c r="B35" s="370"/>
      <c r="C35" s="371"/>
      <c r="D35" s="372"/>
      <c r="E35" s="370"/>
      <c r="F35" s="371"/>
      <c r="G35" s="372"/>
      <c r="H35" s="370"/>
      <c r="I35" s="371"/>
      <c r="J35" s="372"/>
      <c r="K35" s="264"/>
      <c r="L35" s="264"/>
      <c r="M35" s="265"/>
      <c r="AMF35" s="261"/>
      <c r="AMG35" s="261"/>
      <c r="AMH35" s="261"/>
      <c r="AMI35" s="261"/>
      <c r="AMJ35" s="261"/>
    </row>
    <row r="36" spans="1:1024" ht="19.899999999999999" customHeight="1" x14ac:dyDescent="0.25">
      <c r="A36" s="400">
        <v>44986</v>
      </c>
      <c r="B36" s="370"/>
      <c r="C36" s="371"/>
      <c r="D36" s="372"/>
      <c r="E36" s="370"/>
      <c r="F36" s="371"/>
      <c r="G36" s="372"/>
      <c r="H36" s="370"/>
      <c r="I36" s="371"/>
      <c r="J36" s="372"/>
      <c r="K36" s="264"/>
      <c r="L36" s="264"/>
      <c r="M36" s="265"/>
      <c r="AMF36" s="261"/>
      <c r="AMG36" s="261"/>
      <c r="AMH36" s="261"/>
      <c r="AMI36" s="261"/>
      <c r="AMJ36" s="261"/>
    </row>
    <row r="37" spans="1:1024" ht="19.899999999999999" customHeight="1" x14ac:dyDescent="0.25">
      <c r="A37" s="400">
        <v>45017</v>
      </c>
      <c r="B37" s="370"/>
      <c r="C37" s="371"/>
      <c r="D37" s="372"/>
      <c r="E37" s="370"/>
      <c r="F37" s="371"/>
      <c r="G37" s="372"/>
      <c r="H37" s="370"/>
      <c r="I37" s="371"/>
      <c r="J37" s="372"/>
      <c r="K37" s="264"/>
      <c r="L37" s="264"/>
      <c r="M37" s="265"/>
      <c r="AMF37" s="261"/>
      <c r="AMG37" s="261"/>
      <c r="AMH37" s="261"/>
      <c r="AMI37" s="261"/>
      <c r="AMJ37" s="261"/>
    </row>
    <row r="38" spans="1:1024" ht="19.899999999999999" customHeight="1" x14ac:dyDescent="0.25">
      <c r="A38" s="400">
        <v>45047</v>
      </c>
      <c r="B38" s="370"/>
      <c r="C38" s="371"/>
      <c r="D38" s="372"/>
      <c r="E38" s="370"/>
      <c r="F38" s="371"/>
      <c r="G38" s="372"/>
      <c r="H38" s="370"/>
      <c r="I38" s="371"/>
      <c r="J38" s="372"/>
      <c r="K38" s="264"/>
      <c r="L38" s="264"/>
      <c r="M38" s="265"/>
      <c r="AMF38" s="261"/>
      <c r="AMG38" s="261"/>
      <c r="AMH38" s="261"/>
      <c r="AMI38" s="261"/>
      <c r="AMJ38" s="261"/>
    </row>
    <row r="39" spans="1:1024" ht="19.899999999999999" customHeight="1" x14ac:dyDescent="0.25">
      <c r="A39" s="400">
        <v>45078</v>
      </c>
      <c r="B39" s="370"/>
      <c r="C39" s="371"/>
      <c r="D39" s="372"/>
      <c r="E39" s="370"/>
      <c r="F39" s="371"/>
      <c r="G39" s="372"/>
      <c r="H39" s="370"/>
      <c r="I39" s="371"/>
      <c r="J39" s="372"/>
      <c r="K39" s="264"/>
      <c r="L39" s="264"/>
      <c r="M39" s="265"/>
      <c r="AMF39" s="261"/>
      <c r="AMG39" s="261"/>
      <c r="AMH39" s="261"/>
      <c r="AMI39" s="261"/>
      <c r="AMJ39" s="261"/>
    </row>
    <row r="40" spans="1:1024" ht="19.899999999999999" customHeight="1" x14ac:dyDescent="0.25">
      <c r="A40" s="400">
        <v>45108</v>
      </c>
      <c r="B40" s="370"/>
      <c r="C40" s="371"/>
      <c r="D40" s="372"/>
      <c r="E40" s="370"/>
      <c r="F40" s="371"/>
      <c r="G40" s="372"/>
      <c r="H40" s="370"/>
      <c r="I40" s="371"/>
      <c r="J40" s="372"/>
      <c r="K40" s="264"/>
      <c r="L40" s="264"/>
      <c r="M40" s="265"/>
      <c r="AMF40" s="261"/>
      <c r="AMG40" s="261"/>
      <c r="AMH40" s="261"/>
      <c r="AMI40" s="261"/>
      <c r="AMJ40" s="261"/>
    </row>
    <row r="41" spans="1:1024" ht="19.899999999999999" customHeight="1" x14ac:dyDescent="0.25">
      <c r="A41" s="400">
        <v>45139</v>
      </c>
      <c r="B41" s="370"/>
      <c r="C41" s="371"/>
      <c r="D41" s="372"/>
      <c r="E41" s="370"/>
      <c r="F41" s="371"/>
      <c r="G41" s="372"/>
      <c r="H41" s="370"/>
      <c r="I41" s="371"/>
      <c r="J41" s="372"/>
      <c r="K41" s="264"/>
      <c r="L41" s="264"/>
      <c r="M41" s="265"/>
      <c r="AMF41" s="261"/>
      <c r="AMG41" s="261"/>
      <c r="AMH41" s="261"/>
      <c r="AMI41" s="261"/>
      <c r="AMJ41" s="261"/>
    </row>
    <row r="42" spans="1:1024" ht="19.899999999999999" customHeight="1" x14ac:dyDescent="0.25">
      <c r="A42" s="400">
        <v>45170</v>
      </c>
      <c r="B42" s="370"/>
      <c r="C42" s="371"/>
      <c r="D42" s="372"/>
      <c r="E42" s="370"/>
      <c r="F42" s="371"/>
      <c r="G42" s="372"/>
      <c r="H42" s="370"/>
      <c r="I42" s="371"/>
      <c r="J42" s="372"/>
      <c r="K42" s="264"/>
      <c r="L42" s="264"/>
      <c r="M42" s="265"/>
      <c r="AMF42" s="261"/>
      <c r="AMG42" s="261"/>
      <c r="AMH42" s="261"/>
      <c r="AMI42" s="261"/>
      <c r="AMJ42" s="261"/>
    </row>
    <row r="43" spans="1:1024" ht="19.899999999999999" customHeight="1" x14ac:dyDescent="0.25">
      <c r="A43" s="400">
        <v>45200</v>
      </c>
      <c r="B43" s="370"/>
      <c r="C43" s="371"/>
      <c r="D43" s="372"/>
      <c r="E43" s="370"/>
      <c r="F43" s="371"/>
      <c r="G43" s="372"/>
      <c r="H43" s="370"/>
      <c r="I43" s="371"/>
      <c r="J43" s="372"/>
      <c r="K43" s="264"/>
      <c r="L43" s="264"/>
      <c r="M43" s="265"/>
      <c r="AMF43" s="261"/>
      <c r="AMG43" s="261"/>
      <c r="AMH43" s="261"/>
      <c r="AMI43" s="261"/>
      <c r="AMJ43" s="261"/>
    </row>
    <row r="44" spans="1:1024" ht="19.899999999999999" customHeight="1" x14ac:dyDescent="0.25">
      <c r="A44" s="400">
        <v>45231</v>
      </c>
      <c r="B44" s="370"/>
      <c r="C44" s="371"/>
      <c r="D44" s="372"/>
      <c r="E44" s="370"/>
      <c r="F44" s="371"/>
      <c r="G44" s="372"/>
      <c r="H44" s="370"/>
      <c r="I44" s="371"/>
      <c r="J44" s="372"/>
      <c r="K44" s="264"/>
      <c r="L44" s="264"/>
      <c r="M44" s="265"/>
      <c r="AMF44" s="261"/>
      <c r="AMG44" s="261"/>
      <c r="AMH44" s="261"/>
      <c r="AMI44" s="261"/>
      <c r="AMJ44" s="261"/>
    </row>
    <row r="45" spans="1:1024" ht="19.899999999999999" customHeight="1" thickBot="1" x14ac:dyDescent="0.3">
      <c r="A45" s="401">
        <v>45261</v>
      </c>
      <c r="B45" s="373"/>
      <c r="C45" s="374"/>
      <c r="D45" s="375"/>
      <c r="E45" s="373"/>
      <c r="F45" s="374"/>
      <c r="G45" s="375"/>
      <c r="H45" s="373"/>
      <c r="I45" s="374"/>
      <c r="J45" s="375"/>
      <c r="K45" s="264"/>
      <c r="L45" s="264"/>
      <c r="M45" s="265"/>
      <c r="AMF45" s="261"/>
      <c r="AMG45" s="261"/>
      <c r="AMH45" s="261"/>
      <c r="AMI45" s="261"/>
      <c r="AMJ45" s="261"/>
    </row>
    <row r="46" spans="1:1024" ht="19.899999999999999" customHeight="1" thickTop="1" x14ac:dyDescent="0.25">
      <c r="A46" s="411" t="s">
        <v>11</v>
      </c>
      <c r="B46" s="402">
        <f t="shared" ref="B46:J46" si="12">SUM(B34:B45)</f>
        <v>0</v>
      </c>
      <c r="C46" s="403">
        <f t="shared" si="12"/>
        <v>0</v>
      </c>
      <c r="D46" s="379">
        <f t="shared" si="12"/>
        <v>0</v>
      </c>
      <c r="E46" s="402">
        <f t="shared" si="12"/>
        <v>0</v>
      </c>
      <c r="F46" s="403">
        <f t="shared" si="12"/>
        <v>0</v>
      </c>
      <c r="G46" s="379">
        <f t="shared" si="12"/>
        <v>0</v>
      </c>
      <c r="H46" s="402">
        <f t="shared" si="12"/>
        <v>0</v>
      </c>
      <c r="I46" s="403">
        <f t="shared" si="12"/>
        <v>0</v>
      </c>
      <c r="J46" s="379">
        <f t="shared" si="12"/>
        <v>0</v>
      </c>
      <c r="K46" s="266"/>
      <c r="L46" s="266"/>
      <c r="M46" s="265"/>
      <c r="AMF46" s="261"/>
      <c r="AMG46" s="261"/>
      <c r="AMH46" s="261"/>
      <c r="AMI46" s="261"/>
      <c r="AMJ46" s="261"/>
    </row>
    <row r="47" spans="1:1024" ht="19.899999999999999" customHeight="1" x14ac:dyDescent="0.25">
      <c r="A47" s="412" t="s">
        <v>12</v>
      </c>
      <c r="B47" s="404" t="e">
        <f t="shared" ref="B47:J47" si="13">AVERAGE(B34:B45)</f>
        <v>#DIV/0!</v>
      </c>
      <c r="C47" s="405" t="e">
        <f t="shared" si="13"/>
        <v>#DIV/0!</v>
      </c>
      <c r="D47" s="365" t="e">
        <f t="shared" si="13"/>
        <v>#DIV/0!</v>
      </c>
      <c r="E47" s="404" t="e">
        <f t="shared" si="13"/>
        <v>#DIV/0!</v>
      </c>
      <c r="F47" s="405" t="e">
        <f t="shared" si="13"/>
        <v>#DIV/0!</v>
      </c>
      <c r="G47" s="365" t="e">
        <f t="shared" si="13"/>
        <v>#DIV/0!</v>
      </c>
      <c r="H47" s="404" t="e">
        <f t="shared" si="13"/>
        <v>#DIV/0!</v>
      </c>
      <c r="I47" s="405" t="e">
        <f t="shared" si="13"/>
        <v>#DIV/0!</v>
      </c>
      <c r="J47" s="365" t="e">
        <f t="shared" si="13"/>
        <v>#DIV/0!</v>
      </c>
      <c r="K47" s="266"/>
      <c r="L47" s="266"/>
      <c r="M47" s="265"/>
      <c r="AMF47" s="261"/>
      <c r="AMG47" s="261"/>
      <c r="AMH47" s="261"/>
      <c r="AMI47" s="261"/>
      <c r="AMJ47" s="261"/>
    </row>
    <row r="48" spans="1:1024" ht="19.899999999999999" customHeight="1" x14ac:dyDescent="0.25">
      <c r="A48" s="413" t="s">
        <v>13</v>
      </c>
      <c r="B48" s="404">
        <f t="shared" ref="B48:J48" si="14">MAX(B34:B45)</f>
        <v>0</v>
      </c>
      <c r="C48" s="405">
        <f t="shared" si="14"/>
        <v>0</v>
      </c>
      <c r="D48" s="365">
        <f t="shared" si="14"/>
        <v>0</v>
      </c>
      <c r="E48" s="404">
        <f t="shared" si="14"/>
        <v>0</v>
      </c>
      <c r="F48" s="405">
        <f t="shared" si="14"/>
        <v>0</v>
      </c>
      <c r="G48" s="365">
        <f t="shared" si="14"/>
        <v>0</v>
      </c>
      <c r="H48" s="404">
        <f t="shared" si="14"/>
        <v>0</v>
      </c>
      <c r="I48" s="405">
        <f t="shared" si="14"/>
        <v>0</v>
      </c>
      <c r="J48" s="365">
        <f t="shared" si="14"/>
        <v>0</v>
      </c>
      <c r="K48" s="266"/>
      <c r="L48" s="266"/>
      <c r="M48" s="265"/>
      <c r="AMF48" s="261"/>
      <c r="AMG48" s="261"/>
      <c r="AMH48" s="261"/>
      <c r="AMI48" s="261"/>
      <c r="AMJ48" s="261"/>
    </row>
    <row r="49" spans="1:1024" ht="19.899999999999999" customHeight="1" thickBot="1" x14ac:dyDescent="0.3">
      <c r="A49" s="414" t="s">
        <v>14</v>
      </c>
      <c r="B49" s="406">
        <f t="shared" ref="B49:J49" si="15">MIN(B34:B45)</f>
        <v>0</v>
      </c>
      <c r="C49" s="407">
        <f t="shared" si="15"/>
        <v>0</v>
      </c>
      <c r="D49" s="366">
        <f t="shared" si="15"/>
        <v>0</v>
      </c>
      <c r="E49" s="406">
        <f t="shared" si="15"/>
        <v>0</v>
      </c>
      <c r="F49" s="407">
        <f t="shared" si="15"/>
        <v>0</v>
      </c>
      <c r="G49" s="366">
        <f t="shared" si="15"/>
        <v>0</v>
      </c>
      <c r="H49" s="406">
        <f t="shared" si="15"/>
        <v>0</v>
      </c>
      <c r="I49" s="407">
        <f t="shared" si="15"/>
        <v>0</v>
      </c>
      <c r="J49" s="366">
        <f t="shared" si="15"/>
        <v>0</v>
      </c>
      <c r="K49" s="266"/>
      <c r="L49" s="266"/>
      <c r="M49" s="265"/>
      <c r="AMF49" s="261"/>
      <c r="AMG49" s="261"/>
      <c r="AMH49" s="261"/>
      <c r="AMI49" s="261"/>
      <c r="AMJ49" s="261"/>
    </row>
    <row r="50" spans="1:1024" ht="15.75" thickTop="1" x14ac:dyDescent="0.2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15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775" t="s">
        <v>115</v>
      </c>
      <c r="B1" s="776"/>
      <c r="C1" s="776"/>
      <c r="D1" s="776"/>
      <c r="E1" s="776"/>
    </row>
    <row r="2" spans="1:9" s="51" customFormat="1" ht="27" customHeight="1" x14ac:dyDescent="0.2">
      <c r="A2" s="212" t="s">
        <v>72</v>
      </c>
      <c r="B2" s="210" t="s">
        <v>75</v>
      </c>
      <c r="C2" s="210" t="s">
        <v>76</v>
      </c>
      <c r="D2" s="210" t="s">
        <v>80</v>
      </c>
      <c r="E2" s="211" t="s">
        <v>77</v>
      </c>
    </row>
    <row r="3" spans="1:9" ht="24.95" customHeight="1" x14ac:dyDescent="0.2">
      <c r="A3" s="213"/>
      <c r="B3" s="196"/>
      <c r="C3" s="196"/>
      <c r="D3" s="196"/>
      <c r="E3" s="196"/>
    </row>
    <row r="4" spans="1:9" ht="24.95" customHeight="1" x14ac:dyDescent="0.2">
      <c r="A4" s="213"/>
      <c r="B4" s="196"/>
      <c r="C4" s="196"/>
      <c r="D4" s="196"/>
      <c r="E4" s="196"/>
    </row>
    <row r="5" spans="1:9" ht="24.95" customHeight="1" x14ac:dyDescent="0.2">
      <c r="A5" s="213"/>
      <c r="B5" s="196"/>
      <c r="C5" s="196"/>
      <c r="D5" s="196"/>
      <c r="E5" s="196"/>
    </row>
    <row r="6" spans="1:9" ht="24.95" customHeight="1" x14ac:dyDescent="0.2">
      <c r="A6" s="213"/>
      <c r="B6" s="196"/>
      <c r="C6" s="196"/>
      <c r="D6" s="196"/>
      <c r="E6" s="196"/>
    </row>
    <row r="7" spans="1:9" ht="24.95" customHeight="1" x14ac:dyDescent="0.2">
      <c r="A7" s="213"/>
      <c r="B7" s="196"/>
      <c r="C7" s="196"/>
      <c r="D7" s="196"/>
      <c r="E7" s="196"/>
    </row>
    <row r="8" spans="1:9" ht="24.95" customHeight="1" x14ac:dyDescent="0.2">
      <c r="A8" s="213"/>
      <c r="B8" s="196"/>
      <c r="C8" s="196"/>
      <c r="D8" s="196"/>
      <c r="E8" s="196"/>
    </row>
    <row r="9" spans="1:9" ht="24.95" customHeight="1" x14ac:dyDescent="0.2">
      <c r="A9" s="213"/>
      <c r="B9" s="196"/>
      <c r="C9" s="196"/>
      <c r="D9" s="196"/>
      <c r="E9" s="196"/>
    </row>
    <row r="10" spans="1:9" ht="24.95" customHeight="1" x14ac:dyDescent="0.2">
      <c r="A10" s="213"/>
      <c r="B10" s="196"/>
      <c r="C10" s="196"/>
      <c r="D10" s="196"/>
      <c r="E10" s="196"/>
    </row>
    <row r="11" spans="1:9" ht="24.95" customHeight="1" x14ac:dyDescent="0.2">
      <c r="A11" s="213"/>
      <c r="B11" s="196"/>
      <c r="C11" s="196"/>
      <c r="D11" s="196"/>
      <c r="E11" s="196"/>
    </row>
    <row r="12" spans="1:9" ht="24.95" customHeight="1" x14ac:dyDescent="0.2">
      <c r="A12" s="213"/>
      <c r="B12" s="196"/>
      <c r="C12" s="196"/>
      <c r="D12" s="196"/>
      <c r="E12" s="196"/>
    </row>
    <row r="13" spans="1:9" ht="24.95" customHeight="1" x14ac:dyDescent="0.2">
      <c r="A13" s="213"/>
      <c r="B13" s="196"/>
      <c r="C13" s="196"/>
      <c r="D13" s="196"/>
      <c r="E13" s="196"/>
    </row>
    <row r="14" spans="1:9" ht="24.95" customHeight="1" x14ac:dyDescent="0.2">
      <c r="A14" s="213"/>
      <c r="B14" s="196"/>
      <c r="C14" s="196"/>
      <c r="D14" s="196"/>
      <c r="E14" s="196"/>
    </row>
    <row r="15" spans="1:9" ht="24.95" customHeight="1" x14ac:dyDescent="0.2">
      <c r="A15" s="213"/>
      <c r="B15" s="196"/>
      <c r="C15" s="196"/>
      <c r="D15" s="196"/>
      <c r="E15" s="196"/>
      <c r="I15" t="s">
        <v>152</v>
      </c>
    </row>
    <row r="16" spans="1:9" ht="24.95" customHeight="1" x14ac:dyDescent="0.2">
      <c r="A16" s="213"/>
      <c r="B16" s="196"/>
      <c r="C16" s="196"/>
      <c r="D16" s="196"/>
      <c r="E16" s="196"/>
    </row>
    <row r="17" spans="1:5" ht="24.95" customHeight="1" x14ac:dyDescent="0.2">
      <c r="A17" s="213"/>
      <c r="B17" s="196"/>
      <c r="C17" s="196"/>
      <c r="D17" s="196"/>
      <c r="E17" s="196"/>
    </row>
    <row r="18" spans="1:5" ht="24.95" customHeight="1" x14ac:dyDescent="0.2">
      <c r="A18" s="213"/>
      <c r="B18" s="196"/>
      <c r="C18" s="196"/>
      <c r="D18" s="196"/>
      <c r="E18" s="196"/>
    </row>
    <row r="19" spans="1:5" ht="24.95" customHeight="1" x14ac:dyDescent="0.2">
      <c r="A19" s="213"/>
      <c r="B19" s="196"/>
      <c r="C19" s="196"/>
      <c r="D19" s="196"/>
      <c r="E19" s="196"/>
    </row>
    <row r="20" spans="1:5" ht="24.95" customHeight="1" x14ac:dyDescent="0.2">
      <c r="A20" s="213"/>
      <c r="B20" s="196"/>
      <c r="C20" s="196"/>
      <c r="D20" s="196"/>
      <c r="E20" s="196"/>
    </row>
    <row r="21" spans="1:5" ht="24.95" customHeight="1" x14ac:dyDescent="0.2">
      <c r="A21" s="213"/>
      <c r="B21" s="196"/>
      <c r="C21" s="196"/>
      <c r="D21" s="196"/>
      <c r="E21" s="196"/>
    </row>
    <row r="22" spans="1:5" ht="24.95" customHeight="1" x14ac:dyDescent="0.2">
      <c r="A22" s="213"/>
      <c r="B22" s="196"/>
      <c r="C22" s="196"/>
      <c r="D22" s="196"/>
      <c r="E22" s="196"/>
    </row>
    <row r="23" spans="1:5" ht="24.95" customHeight="1" x14ac:dyDescent="0.2">
      <c r="A23" s="213"/>
      <c r="B23" s="196"/>
      <c r="C23" s="196"/>
      <c r="D23" s="196"/>
      <c r="E23" s="196"/>
    </row>
    <row r="24" spans="1:5" x14ac:dyDescent="0.2">
      <c r="A24" s="214"/>
      <c r="B24" s="195"/>
      <c r="C24" s="195"/>
      <c r="D24" s="195"/>
      <c r="E24" s="195"/>
    </row>
    <row r="25" spans="1:5" x14ac:dyDescent="0.2">
      <c r="A25" s="214"/>
      <c r="B25" s="195"/>
      <c r="C25" s="195"/>
      <c r="D25" s="195"/>
      <c r="E25" s="195"/>
    </row>
    <row r="26" spans="1:5" x14ac:dyDescent="0.2">
      <c r="A26" s="214"/>
      <c r="B26" s="195"/>
      <c r="C26" s="195"/>
      <c r="D26" s="195"/>
      <c r="E26" s="195"/>
    </row>
    <row r="27" spans="1:5" x14ac:dyDescent="0.2">
      <c r="A27" s="214"/>
      <c r="B27" s="195"/>
      <c r="C27" s="195"/>
      <c r="D27" s="195"/>
      <c r="E27" s="195"/>
    </row>
    <row r="28" spans="1:5" x14ac:dyDescent="0.2">
      <c r="A28" s="214"/>
      <c r="B28" s="195"/>
      <c r="C28" s="195"/>
      <c r="D28" s="195"/>
      <c r="E28" s="195"/>
    </row>
    <row r="29" spans="1:5" x14ac:dyDescent="0.2">
      <c r="A29" s="214"/>
      <c r="B29" s="195"/>
      <c r="C29" s="195"/>
      <c r="D29" s="195"/>
      <c r="E29" s="195"/>
    </row>
    <row r="30" spans="1:5" x14ac:dyDescent="0.2">
      <c r="A30" s="214"/>
      <c r="B30" s="195"/>
      <c r="C30" s="195"/>
      <c r="D30" s="195"/>
      <c r="E30" s="195"/>
    </row>
    <row r="31" spans="1:5" x14ac:dyDescent="0.2">
      <c r="A31" s="214"/>
      <c r="B31" s="195"/>
      <c r="C31" s="195"/>
      <c r="D31" s="195"/>
      <c r="E31" s="195"/>
    </row>
    <row r="32" spans="1:5" x14ac:dyDescent="0.2">
      <c r="A32" s="214"/>
      <c r="B32" s="195"/>
      <c r="C32" s="195"/>
      <c r="D32" s="195"/>
      <c r="E32" s="195"/>
    </row>
    <row r="33" spans="1:5" x14ac:dyDescent="0.2">
      <c r="A33" s="214"/>
      <c r="B33" s="195"/>
      <c r="C33" s="195"/>
      <c r="D33" s="195"/>
      <c r="E33" s="195"/>
    </row>
    <row r="34" spans="1:5" x14ac:dyDescent="0.2">
      <c r="A34" s="214"/>
      <c r="B34" s="195"/>
      <c r="C34" s="195"/>
      <c r="D34" s="195"/>
      <c r="E34" s="195"/>
    </row>
    <row r="35" spans="1:5" x14ac:dyDescent="0.2">
      <c r="A35" s="214"/>
      <c r="B35" s="195"/>
      <c r="C35" s="195"/>
      <c r="D35" s="195"/>
      <c r="E35" s="195"/>
    </row>
    <row r="36" spans="1:5" x14ac:dyDescent="0.2">
      <c r="A36" s="214"/>
      <c r="B36" s="195"/>
      <c r="C36" s="195"/>
      <c r="D36" s="195"/>
      <c r="E36" s="195"/>
    </row>
    <row r="37" spans="1:5" x14ac:dyDescent="0.2">
      <c r="A37" s="214"/>
      <c r="B37" s="195"/>
      <c r="C37" s="195"/>
      <c r="D37" s="195"/>
      <c r="E37" s="195"/>
    </row>
    <row r="38" spans="1:5" x14ac:dyDescent="0.2">
      <c r="A38" s="214"/>
      <c r="B38" s="195"/>
      <c r="C38" s="195"/>
      <c r="D38" s="195"/>
      <c r="E38" s="195"/>
    </row>
    <row r="39" spans="1:5" x14ac:dyDescent="0.2">
      <c r="A39" s="214"/>
      <c r="B39" s="195"/>
      <c r="C39" s="195"/>
      <c r="D39" s="195"/>
      <c r="E39" s="195"/>
    </row>
    <row r="40" spans="1:5" x14ac:dyDescent="0.2">
      <c r="A40" s="214"/>
      <c r="B40" s="195"/>
      <c r="C40" s="195"/>
      <c r="D40" s="195"/>
      <c r="E40" s="195"/>
    </row>
    <row r="41" spans="1:5" x14ac:dyDescent="0.2">
      <c r="A41" s="214"/>
      <c r="B41" s="195"/>
      <c r="C41" s="195"/>
      <c r="D41" s="195"/>
      <c r="E41" s="195"/>
    </row>
    <row r="42" spans="1:5" x14ac:dyDescent="0.2">
      <c r="A42" s="214"/>
      <c r="B42" s="195"/>
      <c r="C42" s="195"/>
      <c r="D42" s="195"/>
      <c r="E42" s="195"/>
    </row>
    <row r="43" spans="1:5" x14ac:dyDescent="0.2">
      <c r="A43" s="214"/>
      <c r="B43" s="195"/>
      <c r="C43" s="195"/>
      <c r="D43" s="195"/>
      <c r="E43" s="195"/>
    </row>
    <row r="44" spans="1:5" x14ac:dyDescent="0.2">
      <c r="A44" s="214"/>
      <c r="B44" s="195"/>
      <c r="C44" s="195"/>
      <c r="D44" s="195"/>
      <c r="E44" s="195"/>
    </row>
    <row r="45" spans="1:5" x14ac:dyDescent="0.2">
      <c r="A45" s="214"/>
      <c r="B45" s="195"/>
      <c r="C45" s="195"/>
      <c r="D45" s="195"/>
      <c r="E45" s="195"/>
    </row>
    <row r="46" spans="1:5" x14ac:dyDescent="0.2">
      <c r="A46" s="214"/>
      <c r="B46" s="195"/>
      <c r="C46" s="195"/>
      <c r="D46" s="195"/>
      <c r="E46" s="195"/>
    </row>
    <row r="47" spans="1:5" x14ac:dyDescent="0.2">
      <c r="A47" s="214"/>
      <c r="B47" s="195"/>
      <c r="C47" s="195"/>
      <c r="D47" s="195"/>
      <c r="E47" s="195"/>
    </row>
    <row r="48" spans="1:5" x14ac:dyDescent="0.2">
      <c r="A48" s="214"/>
      <c r="B48" s="195"/>
      <c r="C48" s="195"/>
      <c r="D48" s="195"/>
      <c r="E48" s="195"/>
    </row>
    <row r="49" spans="1:5" x14ac:dyDescent="0.2">
      <c r="A49" s="214"/>
      <c r="B49" s="195"/>
      <c r="C49" s="195"/>
      <c r="D49" s="195"/>
      <c r="E49" s="195"/>
    </row>
    <row r="50" spans="1:5" x14ac:dyDescent="0.2">
      <c r="A50" s="214"/>
      <c r="B50" s="195"/>
      <c r="C50" s="195"/>
      <c r="D50" s="195"/>
      <c r="E50" s="195"/>
    </row>
    <row r="51" spans="1:5" x14ac:dyDescent="0.2">
      <c r="A51" s="214"/>
      <c r="B51" s="195"/>
      <c r="C51" s="195"/>
      <c r="D51" s="195"/>
      <c r="E51" s="195"/>
    </row>
    <row r="52" spans="1:5" x14ac:dyDescent="0.2">
      <c r="A52" s="214"/>
      <c r="B52" s="195"/>
      <c r="C52" s="195"/>
      <c r="D52" s="195"/>
      <c r="E52" s="195"/>
    </row>
    <row r="53" spans="1:5" x14ac:dyDescent="0.2">
      <c r="A53" s="214"/>
      <c r="B53" s="195"/>
      <c r="C53" s="195"/>
      <c r="D53" s="195"/>
      <c r="E53" s="195"/>
    </row>
    <row r="54" spans="1:5" x14ac:dyDescent="0.2">
      <c r="A54" s="214"/>
      <c r="B54" s="195"/>
      <c r="C54" s="195"/>
      <c r="D54" s="195"/>
      <c r="E54" s="195"/>
    </row>
    <row r="55" spans="1:5" x14ac:dyDescent="0.2">
      <c r="A55" s="214"/>
      <c r="B55" s="195"/>
      <c r="C55" s="195"/>
      <c r="D55" s="195"/>
      <c r="E55" s="195"/>
    </row>
    <row r="56" spans="1:5" x14ac:dyDescent="0.2">
      <c r="A56" s="214"/>
      <c r="B56" s="195"/>
      <c r="C56" s="195"/>
      <c r="D56" s="195"/>
      <c r="E56" s="195"/>
    </row>
    <row r="57" spans="1:5" x14ac:dyDescent="0.2">
      <c r="A57" s="214"/>
      <c r="B57" s="195"/>
      <c r="C57" s="195"/>
      <c r="D57" s="195"/>
      <c r="E57" s="195"/>
    </row>
    <row r="58" spans="1:5" x14ac:dyDescent="0.2">
      <c r="A58" s="214"/>
      <c r="B58" s="195"/>
      <c r="C58" s="195"/>
      <c r="D58" s="195"/>
      <c r="E58" s="195"/>
    </row>
    <row r="59" spans="1:5" x14ac:dyDescent="0.2">
      <c r="A59" s="214"/>
      <c r="B59" s="195"/>
      <c r="C59" s="195"/>
      <c r="D59" s="195"/>
      <c r="E59" s="195"/>
    </row>
    <row r="60" spans="1:5" x14ac:dyDescent="0.2">
      <c r="A60" s="214"/>
      <c r="B60" s="195"/>
      <c r="C60" s="195"/>
      <c r="D60" s="195"/>
      <c r="E60" s="195"/>
    </row>
    <row r="61" spans="1:5" x14ac:dyDescent="0.2">
      <c r="A61" s="214"/>
      <c r="B61" s="195"/>
      <c r="C61" s="195"/>
      <c r="D61" s="195"/>
      <c r="E61" s="195"/>
    </row>
    <row r="62" spans="1:5" x14ac:dyDescent="0.2">
      <c r="A62" s="214"/>
      <c r="B62" s="195"/>
      <c r="C62" s="195"/>
      <c r="D62" s="195"/>
      <c r="E62" s="195"/>
    </row>
    <row r="63" spans="1:5" x14ac:dyDescent="0.2">
      <c r="A63" s="214"/>
      <c r="B63" s="195"/>
      <c r="C63" s="195"/>
      <c r="D63" s="195"/>
      <c r="E63" s="195"/>
    </row>
    <row r="64" spans="1:5" x14ac:dyDescent="0.2">
      <c r="A64" s="214"/>
      <c r="B64" s="195"/>
      <c r="C64" s="195"/>
      <c r="D64" s="195"/>
      <c r="E64" s="195"/>
    </row>
    <row r="65" spans="1:5" x14ac:dyDescent="0.2">
      <c r="A65" s="214"/>
      <c r="B65" s="195"/>
      <c r="C65" s="195"/>
      <c r="D65" s="195"/>
      <c r="E65" s="195"/>
    </row>
    <row r="66" spans="1:5" x14ac:dyDescent="0.2">
      <c r="A66" s="214"/>
      <c r="B66" s="195"/>
      <c r="C66" s="195"/>
      <c r="D66" s="195"/>
      <c r="E66" s="195"/>
    </row>
    <row r="67" spans="1:5" x14ac:dyDescent="0.2">
      <c r="A67" s="214"/>
      <c r="B67" s="195"/>
      <c r="C67" s="195"/>
      <c r="D67" s="195"/>
      <c r="E67" s="195"/>
    </row>
    <row r="68" spans="1:5" x14ac:dyDescent="0.2">
      <c r="A68" s="214"/>
      <c r="B68" s="195"/>
      <c r="C68" s="195"/>
      <c r="D68" s="195"/>
      <c r="E68" s="195"/>
    </row>
    <row r="69" spans="1:5" x14ac:dyDescent="0.2">
      <c r="A69" s="214"/>
      <c r="B69" s="195"/>
      <c r="C69" s="195"/>
      <c r="D69" s="195"/>
      <c r="E69" s="195"/>
    </row>
    <row r="70" spans="1:5" x14ac:dyDescent="0.2">
      <c r="A70" s="214"/>
      <c r="B70" s="195"/>
      <c r="C70" s="195"/>
      <c r="D70" s="195"/>
      <c r="E70" s="195"/>
    </row>
    <row r="71" spans="1:5" x14ac:dyDescent="0.2">
      <c r="A71" s="214"/>
      <c r="B71" s="195"/>
      <c r="C71" s="195"/>
      <c r="D71" s="195"/>
      <c r="E71" s="195"/>
    </row>
    <row r="72" spans="1:5" x14ac:dyDescent="0.2">
      <c r="A72" s="214"/>
      <c r="B72" s="195"/>
      <c r="C72" s="195"/>
      <c r="D72" s="195"/>
      <c r="E72" s="195"/>
    </row>
    <row r="73" spans="1:5" x14ac:dyDescent="0.2">
      <c r="A73" s="214"/>
      <c r="B73" s="195"/>
      <c r="C73" s="195"/>
      <c r="D73" s="195"/>
      <c r="E73" s="195"/>
    </row>
    <row r="74" spans="1:5" x14ac:dyDescent="0.2">
      <c r="A74" s="214"/>
      <c r="B74" s="195"/>
      <c r="C74" s="195"/>
      <c r="D74" s="195"/>
      <c r="E74" s="195"/>
    </row>
    <row r="75" spans="1:5" x14ac:dyDescent="0.2">
      <c r="A75" s="214"/>
      <c r="B75" s="195"/>
      <c r="C75" s="195"/>
      <c r="D75" s="195"/>
      <c r="E75" s="195"/>
    </row>
    <row r="76" spans="1:5" x14ac:dyDescent="0.2">
      <c r="A76" s="214"/>
      <c r="B76" s="195"/>
      <c r="C76" s="195"/>
      <c r="D76" s="195"/>
      <c r="E76" s="195"/>
    </row>
    <row r="77" spans="1:5" x14ac:dyDescent="0.2">
      <c r="A77" s="214"/>
      <c r="B77" s="195"/>
      <c r="C77" s="195"/>
      <c r="D77" s="195"/>
      <c r="E77" s="195"/>
    </row>
    <row r="78" spans="1:5" x14ac:dyDescent="0.2">
      <c r="A78" s="214"/>
      <c r="B78" s="195"/>
      <c r="C78" s="195"/>
      <c r="D78" s="195"/>
      <c r="E78" s="195"/>
    </row>
    <row r="79" spans="1:5" x14ac:dyDescent="0.2">
      <c r="A79" s="214"/>
      <c r="B79" s="195"/>
      <c r="C79" s="195"/>
      <c r="D79" s="195"/>
      <c r="E79" s="195"/>
    </row>
    <row r="80" spans="1:5" x14ac:dyDescent="0.2">
      <c r="A80" s="214"/>
      <c r="B80" s="195"/>
      <c r="C80" s="195"/>
      <c r="D80" s="195"/>
      <c r="E80" s="195"/>
    </row>
    <row r="81" spans="1:5" x14ac:dyDescent="0.2">
      <c r="A81" s="214"/>
      <c r="B81" s="195"/>
      <c r="C81" s="195"/>
      <c r="D81" s="195"/>
      <c r="E81" s="195"/>
    </row>
    <row r="82" spans="1:5" x14ac:dyDescent="0.2">
      <c r="A82" s="214"/>
      <c r="B82" s="195"/>
      <c r="C82" s="195"/>
      <c r="D82" s="195"/>
      <c r="E82" s="195"/>
    </row>
    <row r="83" spans="1:5" x14ac:dyDescent="0.2">
      <c r="A83" s="214"/>
      <c r="B83" s="195"/>
      <c r="C83" s="195"/>
      <c r="D83" s="195"/>
      <c r="E83" s="195"/>
    </row>
    <row r="84" spans="1:5" x14ac:dyDescent="0.2">
      <c r="A84" s="214"/>
      <c r="B84" s="195"/>
      <c r="C84" s="195"/>
      <c r="D84" s="195"/>
      <c r="E84" s="195"/>
    </row>
    <row r="85" spans="1:5" x14ac:dyDescent="0.2">
      <c r="A85" s="214"/>
      <c r="B85" s="195"/>
      <c r="C85" s="195"/>
      <c r="D85" s="195"/>
      <c r="E85" s="195"/>
    </row>
    <row r="86" spans="1:5" x14ac:dyDescent="0.2">
      <c r="A86" s="214"/>
      <c r="B86" s="195"/>
      <c r="C86" s="195"/>
      <c r="D86" s="195"/>
      <c r="E86" s="195"/>
    </row>
    <row r="87" spans="1:5" x14ac:dyDescent="0.2">
      <c r="A87" s="214"/>
      <c r="B87" s="195"/>
      <c r="C87" s="195"/>
      <c r="D87" s="195"/>
      <c r="E87" s="195"/>
    </row>
    <row r="88" spans="1:5" x14ac:dyDescent="0.2">
      <c r="A88" s="214"/>
      <c r="B88" s="195"/>
      <c r="C88" s="195"/>
      <c r="D88" s="195"/>
      <c r="E88" s="195"/>
    </row>
    <row r="89" spans="1:5" x14ac:dyDescent="0.2">
      <c r="A89" s="214"/>
      <c r="B89" s="195"/>
      <c r="C89" s="195"/>
      <c r="D89" s="195"/>
      <c r="E89" s="195"/>
    </row>
    <row r="90" spans="1:5" x14ac:dyDescent="0.2">
      <c r="A90" s="214"/>
      <c r="B90" s="195"/>
      <c r="C90" s="195"/>
      <c r="D90" s="195"/>
      <c r="E90" s="195"/>
    </row>
    <row r="91" spans="1:5" x14ac:dyDescent="0.2">
      <c r="A91" s="214"/>
      <c r="B91" s="195"/>
      <c r="C91" s="195"/>
      <c r="D91" s="195"/>
      <c r="E91" s="195"/>
    </row>
    <row r="92" spans="1:5" x14ac:dyDescent="0.2">
      <c r="A92" s="214"/>
      <c r="B92" s="195"/>
      <c r="C92" s="195"/>
      <c r="D92" s="195"/>
      <c r="E92" s="195"/>
    </row>
    <row r="93" spans="1:5" x14ac:dyDescent="0.2">
      <c r="A93" s="214"/>
      <c r="B93" s="195"/>
      <c r="C93" s="195"/>
      <c r="D93" s="195"/>
      <c r="E93" s="195"/>
    </row>
    <row r="94" spans="1:5" x14ac:dyDescent="0.2">
      <c r="A94" s="214"/>
      <c r="B94" s="195"/>
      <c r="C94" s="195"/>
      <c r="D94" s="195"/>
      <c r="E94" s="195"/>
    </row>
    <row r="95" spans="1:5" x14ac:dyDescent="0.2">
      <c r="A95" s="214"/>
      <c r="B95" s="195"/>
      <c r="C95" s="195"/>
      <c r="D95" s="195"/>
      <c r="E95" s="195"/>
    </row>
    <row r="96" spans="1:5" x14ac:dyDescent="0.2">
      <c r="A96" s="214"/>
      <c r="B96" s="195"/>
      <c r="C96" s="195"/>
      <c r="D96" s="195"/>
      <c r="E96" s="195"/>
    </row>
    <row r="97" spans="1:5" x14ac:dyDescent="0.2">
      <c r="A97" s="214"/>
      <c r="B97" s="195"/>
      <c r="C97" s="195"/>
      <c r="D97" s="195"/>
      <c r="E97" s="195"/>
    </row>
    <row r="98" spans="1:5" x14ac:dyDescent="0.2">
      <c r="A98" s="214"/>
      <c r="B98" s="195"/>
      <c r="C98" s="195"/>
      <c r="D98" s="195"/>
      <c r="E98" s="195"/>
    </row>
    <row r="99" spans="1:5" x14ac:dyDescent="0.2">
      <c r="A99" s="214"/>
      <c r="B99" s="195"/>
      <c r="C99" s="195"/>
      <c r="D99" s="195"/>
      <c r="E99" s="195"/>
    </row>
    <row r="100" spans="1:5" x14ac:dyDescent="0.2">
      <c r="A100" s="214"/>
      <c r="B100" s="195"/>
      <c r="C100" s="195"/>
      <c r="D100" s="195"/>
      <c r="E100" s="195"/>
    </row>
    <row r="101" spans="1:5" x14ac:dyDescent="0.2">
      <c r="A101" s="214"/>
      <c r="B101" s="195"/>
      <c r="C101" s="195"/>
      <c r="D101" s="195"/>
      <c r="E101" s="195"/>
    </row>
    <row r="102" spans="1:5" x14ac:dyDescent="0.2">
      <c r="A102" s="214"/>
      <c r="B102" s="195"/>
      <c r="C102" s="195"/>
      <c r="D102" s="195"/>
      <c r="E102" s="195"/>
    </row>
    <row r="103" spans="1:5" x14ac:dyDescent="0.2">
      <c r="A103" s="214"/>
      <c r="B103" s="195"/>
      <c r="C103" s="195"/>
      <c r="D103" s="195"/>
      <c r="E103" s="195"/>
    </row>
    <row r="104" spans="1:5" x14ac:dyDescent="0.2">
      <c r="A104" s="214"/>
      <c r="B104" s="195"/>
      <c r="C104" s="195"/>
      <c r="D104" s="195"/>
      <c r="E104" s="195"/>
    </row>
    <row r="105" spans="1:5" x14ac:dyDescent="0.2">
      <c r="A105" s="214"/>
      <c r="B105" s="195"/>
      <c r="C105" s="195"/>
      <c r="D105" s="195"/>
      <c r="E105" s="195"/>
    </row>
    <row r="106" spans="1:5" x14ac:dyDescent="0.2">
      <c r="A106" s="214"/>
      <c r="B106" s="195"/>
      <c r="C106" s="195"/>
      <c r="D106" s="195"/>
      <c r="E106" s="195"/>
    </row>
    <row r="107" spans="1:5" x14ac:dyDescent="0.2">
      <c r="A107" s="214"/>
      <c r="B107" s="195"/>
      <c r="C107" s="195"/>
      <c r="D107" s="195"/>
      <c r="E107" s="195"/>
    </row>
    <row r="108" spans="1:5" x14ac:dyDescent="0.2">
      <c r="A108" s="214"/>
      <c r="B108" s="195"/>
      <c r="C108" s="195"/>
      <c r="D108" s="195"/>
      <c r="E108" s="195"/>
    </row>
    <row r="109" spans="1:5" x14ac:dyDescent="0.2">
      <c r="A109" s="214"/>
      <c r="B109" s="195"/>
      <c r="C109" s="195"/>
      <c r="D109" s="195"/>
      <c r="E109" s="195"/>
    </row>
    <row r="110" spans="1:5" x14ac:dyDescent="0.2">
      <c r="A110" s="214"/>
      <c r="B110" s="195"/>
      <c r="C110" s="195"/>
      <c r="D110" s="195"/>
      <c r="E110" s="195"/>
    </row>
    <row r="111" spans="1:5" x14ac:dyDescent="0.2">
      <c r="A111" s="214"/>
      <c r="B111" s="195"/>
      <c r="C111" s="195"/>
      <c r="D111" s="195"/>
      <c r="E111" s="195"/>
    </row>
    <row r="112" spans="1:5" x14ac:dyDescent="0.2">
      <c r="A112" s="214"/>
      <c r="B112" s="195"/>
      <c r="C112" s="195"/>
      <c r="D112" s="195"/>
      <c r="E112" s="195"/>
    </row>
    <row r="113" spans="1:5" x14ac:dyDescent="0.2">
      <c r="A113" s="214"/>
      <c r="B113" s="195"/>
      <c r="C113" s="195"/>
      <c r="D113" s="195"/>
      <c r="E113" s="195"/>
    </row>
    <row r="114" spans="1:5" x14ac:dyDescent="0.2">
      <c r="A114" s="214"/>
      <c r="B114" s="195"/>
      <c r="C114" s="195"/>
      <c r="D114" s="195"/>
      <c r="E114" s="195"/>
    </row>
    <row r="115" spans="1:5" x14ac:dyDescent="0.2">
      <c r="A115" s="214"/>
      <c r="B115" s="195"/>
      <c r="C115" s="195"/>
      <c r="D115" s="195"/>
      <c r="E115" s="195"/>
    </row>
    <row r="116" spans="1:5" x14ac:dyDescent="0.2">
      <c r="A116" s="214"/>
      <c r="B116" s="195"/>
      <c r="C116" s="195"/>
      <c r="D116" s="195"/>
      <c r="E116" s="195"/>
    </row>
    <row r="117" spans="1:5" x14ac:dyDescent="0.2">
      <c r="A117" s="214"/>
      <c r="B117" s="195"/>
      <c r="C117" s="195"/>
      <c r="D117" s="195"/>
      <c r="E117" s="195"/>
    </row>
    <row r="118" spans="1:5" x14ac:dyDescent="0.2">
      <c r="A118" s="214"/>
      <c r="B118" s="195"/>
      <c r="C118" s="195"/>
      <c r="D118" s="195"/>
      <c r="E118" s="195"/>
    </row>
    <row r="119" spans="1:5" x14ac:dyDescent="0.2">
      <c r="A119" s="214"/>
      <c r="B119" s="195"/>
      <c r="C119" s="195"/>
      <c r="D119" s="195"/>
      <c r="E119" s="195"/>
    </row>
    <row r="120" spans="1:5" x14ac:dyDescent="0.2">
      <c r="A120" s="214"/>
      <c r="B120" s="195"/>
      <c r="C120" s="195"/>
      <c r="D120" s="195"/>
      <c r="E120" s="195"/>
    </row>
    <row r="121" spans="1:5" x14ac:dyDescent="0.2">
      <c r="A121" s="214"/>
      <c r="B121" s="195"/>
      <c r="C121" s="195"/>
      <c r="D121" s="195"/>
      <c r="E121" s="195"/>
    </row>
    <row r="122" spans="1:5" x14ac:dyDescent="0.2">
      <c r="A122" s="214"/>
      <c r="B122" s="195"/>
      <c r="C122" s="195"/>
      <c r="D122" s="195"/>
      <c r="E122" s="195"/>
    </row>
    <row r="123" spans="1:5" x14ac:dyDescent="0.2">
      <c r="A123" s="214"/>
      <c r="B123" s="195"/>
      <c r="C123" s="195"/>
      <c r="D123" s="195"/>
      <c r="E123" s="195"/>
    </row>
    <row r="124" spans="1:5" x14ac:dyDescent="0.2">
      <c r="A124" s="214"/>
      <c r="B124" s="195"/>
      <c r="C124" s="195"/>
      <c r="D124" s="195"/>
      <c r="E124" s="195"/>
    </row>
    <row r="125" spans="1:5" x14ac:dyDescent="0.2">
      <c r="A125" s="214"/>
      <c r="B125" s="195"/>
      <c r="C125" s="195"/>
      <c r="D125" s="195"/>
      <c r="E125" s="195"/>
    </row>
    <row r="126" spans="1:5" x14ac:dyDescent="0.2">
      <c r="A126" s="214"/>
      <c r="B126" s="195"/>
      <c r="C126" s="195"/>
      <c r="D126" s="195"/>
      <c r="E126" s="195"/>
    </row>
    <row r="127" spans="1:5" x14ac:dyDescent="0.2">
      <c r="A127" s="214"/>
      <c r="B127" s="195"/>
      <c r="C127" s="195"/>
      <c r="D127" s="195"/>
      <c r="E127" s="195"/>
    </row>
    <row r="128" spans="1:5" x14ac:dyDescent="0.2">
      <c r="A128" s="214"/>
      <c r="B128" s="195"/>
      <c r="C128" s="195"/>
      <c r="D128" s="195"/>
      <c r="E128" s="195"/>
    </row>
    <row r="129" spans="1:5" x14ac:dyDescent="0.2">
      <c r="A129" s="214"/>
      <c r="B129" s="195"/>
      <c r="C129" s="195"/>
      <c r="D129" s="195"/>
      <c r="E129" s="195"/>
    </row>
    <row r="130" spans="1:5" x14ac:dyDescent="0.2">
      <c r="A130" s="214"/>
      <c r="B130" s="195"/>
      <c r="C130" s="195"/>
      <c r="D130" s="195"/>
      <c r="E130" s="195"/>
    </row>
    <row r="131" spans="1:5" x14ac:dyDescent="0.2">
      <c r="A131" s="214"/>
      <c r="B131" s="195"/>
      <c r="C131" s="195"/>
      <c r="D131" s="195"/>
      <c r="E131" s="195"/>
    </row>
    <row r="132" spans="1:5" x14ac:dyDescent="0.2">
      <c r="A132" s="214"/>
      <c r="B132" s="195"/>
      <c r="C132" s="195"/>
      <c r="D132" s="195"/>
      <c r="E132" s="195"/>
    </row>
    <row r="133" spans="1:5" x14ac:dyDescent="0.2">
      <c r="A133" s="214"/>
      <c r="B133" s="195"/>
      <c r="C133" s="195"/>
      <c r="D133" s="195"/>
      <c r="E133" s="195"/>
    </row>
    <row r="134" spans="1:5" x14ac:dyDescent="0.2">
      <c r="A134" s="214"/>
      <c r="B134" s="195"/>
      <c r="C134" s="195"/>
      <c r="D134" s="195"/>
      <c r="E134" s="195"/>
    </row>
    <row r="135" spans="1:5" x14ac:dyDescent="0.2">
      <c r="A135" s="214"/>
      <c r="B135" s="195"/>
      <c r="C135" s="195"/>
      <c r="D135" s="195"/>
      <c r="E135" s="195"/>
    </row>
    <row r="136" spans="1:5" x14ac:dyDescent="0.2">
      <c r="A136" s="214"/>
      <c r="B136" s="195"/>
      <c r="C136" s="195"/>
      <c r="D136" s="195"/>
      <c r="E136" s="195"/>
    </row>
    <row r="137" spans="1:5" x14ac:dyDescent="0.2">
      <c r="A137" s="214"/>
      <c r="B137" s="195"/>
      <c r="C137" s="195"/>
      <c r="D137" s="195"/>
      <c r="E137" s="195"/>
    </row>
    <row r="138" spans="1:5" x14ac:dyDescent="0.2">
      <c r="A138" s="214"/>
      <c r="B138" s="195"/>
      <c r="C138" s="195"/>
      <c r="D138" s="195"/>
      <c r="E138" s="195"/>
    </row>
    <row r="139" spans="1:5" x14ac:dyDescent="0.2">
      <c r="A139" s="214"/>
      <c r="B139" s="195"/>
      <c r="C139" s="195"/>
      <c r="D139" s="195"/>
      <c r="E139" s="195"/>
    </row>
    <row r="140" spans="1:5" x14ac:dyDescent="0.2">
      <c r="A140" s="214"/>
      <c r="B140" s="195"/>
      <c r="C140" s="195"/>
      <c r="D140" s="195"/>
      <c r="E140" s="195"/>
    </row>
    <row r="141" spans="1:5" x14ac:dyDescent="0.2">
      <c r="A141" s="214"/>
      <c r="B141" s="195"/>
      <c r="C141" s="195"/>
      <c r="D141" s="195"/>
      <c r="E141" s="195"/>
    </row>
    <row r="142" spans="1:5" x14ac:dyDescent="0.2">
      <c r="A142" s="214"/>
      <c r="B142" s="195"/>
      <c r="C142" s="195"/>
      <c r="D142" s="195"/>
      <c r="E142" s="195"/>
    </row>
    <row r="143" spans="1:5" x14ac:dyDescent="0.2">
      <c r="A143" s="214"/>
      <c r="B143" s="195"/>
      <c r="C143" s="195"/>
      <c r="D143" s="195"/>
      <c r="E143" s="195"/>
    </row>
    <row r="144" spans="1:5" x14ac:dyDescent="0.2">
      <c r="A144" s="214"/>
      <c r="B144" s="195"/>
      <c r="C144" s="195"/>
      <c r="D144" s="195"/>
      <c r="E144" s="195"/>
    </row>
    <row r="145" spans="1:5" x14ac:dyDescent="0.2">
      <c r="A145" s="214"/>
      <c r="B145" s="195"/>
      <c r="C145" s="195"/>
      <c r="D145" s="195"/>
      <c r="E145" s="195"/>
    </row>
    <row r="146" spans="1:5" x14ac:dyDescent="0.2">
      <c r="A146" s="214"/>
      <c r="B146" s="195"/>
      <c r="C146" s="195"/>
      <c r="D146" s="195"/>
      <c r="E146" s="195"/>
    </row>
    <row r="147" spans="1:5" x14ac:dyDescent="0.2">
      <c r="A147" s="214"/>
      <c r="B147" s="195"/>
      <c r="C147" s="195"/>
      <c r="D147" s="195"/>
      <c r="E147" s="195"/>
    </row>
    <row r="148" spans="1:5" x14ac:dyDescent="0.2">
      <c r="A148" s="214"/>
      <c r="B148" s="195"/>
      <c r="C148" s="195"/>
      <c r="D148" s="195"/>
      <c r="E148" s="195"/>
    </row>
    <row r="149" spans="1:5" x14ac:dyDescent="0.2">
      <c r="A149" s="214"/>
      <c r="B149" s="195"/>
      <c r="C149" s="195"/>
      <c r="D149" s="195"/>
      <c r="E149" s="195"/>
    </row>
    <row r="150" spans="1:5" x14ac:dyDescent="0.2">
      <c r="A150" s="214"/>
      <c r="B150" s="195"/>
      <c r="C150" s="195"/>
      <c r="D150" s="195"/>
      <c r="E150" s="195"/>
    </row>
    <row r="151" spans="1:5" x14ac:dyDescent="0.2">
      <c r="A151" s="214"/>
      <c r="B151" s="195"/>
      <c r="C151" s="195"/>
      <c r="D151" s="195"/>
      <c r="E151" s="195"/>
    </row>
    <row r="152" spans="1:5" x14ac:dyDescent="0.2">
      <c r="A152" s="214"/>
      <c r="B152" s="195"/>
      <c r="C152" s="195"/>
      <c r="D152" s="195"/>
      <c r="E152" s="195"/>
    </row>
    <row r="153" spans="1:5" x14ac:dyDescent="0.2">
      <c r="A153" s="214"/>
      <c r="B153" s="195"/>
      <c r="C153" s="195"/>
      <c r="D153" s="195"/>
      <c r="E153" s="195"/>
    </row>
    <row r="154" spans="1:5" x14ac:dyDescent="0.2">
      <c r="A154" s="214"/>
      <c r="B154" s="195"/>
      <c r="C154" s="195"/>
      <c r="D154" s="195"/>
      <c r="E154" s="195"/>
    </row>
    <row r="155" spans="1:5" x14ac:dyDescent="0.2">
      <c r="A155" s="214"/>
      <c r="B155" s="195"/>
      <c r="C155" s="195"/>
      <c r="D155" s="195"/>
      <c r="E155" s="195"/>
    </row>
    <row r="156" spans="1:5" x14ac:dyDescent="0.2">
      <c r="A156" s="214"/>
      <c r="B156" s="195"/>
      <c r="C156" s="195"/>
      <c r="D156" s="195"/>
      <c r="E156" s="195"/>
    </row>
    <row r="157" spans="1:5" x14ac:dyDescent="0.2">
      <c r="A157" s="214"/>
      <c r="B157" s="195"/>
      <c r="C157" s="195"/>
      <c r="D157" s="195"/>
      <c r="E157" s="195"/>
    </row>
    <row r="158" spans="1:5" x14ac:dyDescent="0.2">
      <c r="A158" s="214"/>
      <c r="B158" s="195"/>
      <c r="C158" s="195"/>
      <c r="D158" s="195"/>
      <c r="E158" s="195"/>
    </row>
    <row r="159" spans="1:5" x14ac:dyDescent="0.2">
      <c r="A159" s="214"/>
      <c r="B159" s="195"/>
      <c r="C159" s="195"/>
      <c r="D159" s="195"/>
      <c r="E159" s="195"/>
    </row>
    <row r="160" spans="1:5" x14ac:dyDescent="0.2">
      <c r="A160" s="214"/>
      <c r="B160" s="195"/>
      <c r="C160" s="195"/>
      <c r="D160" s="195"/>
      <c r="E160" s="195"/>
    </row>
    <row r="161" spans="1:5" x14ac:dyDescent="0.2">
      <c r="A161" s="214"/>
      <c r="B161" s="195"/>
      <c r="C161" s="195"/>
      <c r="D161" s="195"/>
      <c r="E161" s="195"/>
    </row>
    <row r="162" spans="1:5" x14ac:dyDescent="0.2">
      <c r="A162" s="214"/>
      <c r="B162" s="195"/>
      <c r="C162" s="195"/>
      <c r="D162" s="195"/>
      <c r="E162" s="195"/>
    </row>
    <row r="163" spans="1:5" x14ac:dyDescent="0.2">
      <c r="A163" s="214"/>
      <c r="B163" s="195"/>
      <c r="C163" s="195"/>
      <c r="D163" s="195"/>
      <c r="E163" s="195"/>
    </row>
    <row r="164" spans="1:5" x14ac:dyDescent="0.2">
      <c r="A164" s="214"/>
      <c r="B164" s="195"/>
      <c r="C164" s="195"/>
      <c r="D164" s="195"/>
      <c r="E164" s="195"/>
    </row>
    <row r="165" spans="1:5" x14ac:dyDescent="0.2">
      <c r="A165" s="214"/>
      <c r="B165" s="195"/>
      <c r="C165" s="195"/>
      <c r="D165" s="195"/>
      <c r="E165" s="195"/>
    </row>
    <row r="166" spans="1:5" x14ac:dyDescent="0.2">
      <c r="A166" s="214"/>
      <c r="B166" s="195"/>
      <c r="C166" s="195"/>
      <c r="D166" s="195"/>
      <c r="E166" s="195"/>
    </row>
    <row r="167" spans="1:5" x14ac:dyDescent="0.2">
      <c r="A167" s="214"/>
      <c r="B167" s="195"/>
      <c r="C167" s="195"/>
      <c r="D167" s="195"/>
      <c r="E167" s="195"/>
    </row>
    <row r="168" spans="1:5" x14ac:dyDescent="0.2">
      <c r="A168" s="214"/>
      <c r="B168" s="195"/>
      <c r="C168" s="195"/>
      <c r="D168" s="195"/>
      <c r="E168" s="195"/>
    </row>
    <row r="169" spans="1:5" x14ac:dyDescent="0.2">
      <c r="A169" s="214"/>
      <c r="B169" s="195"/>
      <c r="C169" s="195"/>
      <c r="D169" s="195"/>
      <c r="E169" s="195"/>
    </row>
    <row r="170" spans="1:5" x14ac:dyDescent="0.2">
      <c r="A170" s="214"/>
      <c r="B170" s="195"/>
      <c r="C170" s="195"/>
      <c r="D170" s="195"/>
      <c r="E170" s="195"/>
    </row>
    <row r="171" spans="1:5" x14ac:dyDescent="0.2">
      <c r="A171" s="214"/>
      <c r="B171" s="195"/>
      <c r="C171" s="195"/>
      <c r="D171" s="195"/>
      <c r="E171" s="195"/>
    </row>
    <row r="172" spans="1:5" x14ac:dyDescent="0.2">
      <c r="A172" s="214"/>
      <c r="B172" s="195"/>
      <c r="C172" s="195"/>
      <c r="D172" s="195"/>
      <c r="E172" s="195"/>
    </row>
    <row r="173" spans="1:5" x14ac:dyDescent="0.2">
      <c r="A173" s="214"/>
      <c r="B173" s="195"/>
      <c r="C173" s="195"/>
      <c r="D173" s="195"/>
      <c r="E173" s="195"/>
    </row>
    <row r="174" spans="1:5" x14ac:dyDescent="0.2">
      <c r="A174" s="214"/>
      <c r="B174" s="195"/>
      <c r="C174" s="195"/>
      <c r="D174" s="195"/>
      <c r="E174" s="195"/>
    </row>
    <row r="175" spans="1:5" x14ac:dyDescent="0.2">
      <c r="A175" s="214"/>
      <c r="B175" s="195"/>
      <c r="C175" s="195"/>
      <c r="D175" s="195"/>
      <c r="E175" s="195"/>
    </row>
    <row r="176" spans="1:5" x14ac:dyDescent="0.2">
      <c r="A176" s="214"/>
      <c r="B176" s="195"/>
      <c r="C176" s="195"/>
      <c r="D176" s="195"/>
      <c r="E176" s="195"/>
    </row>
    <row r="177" spans="1:5" x14ac:dyDescent="0.2">
      <c r="A177" s="214"/>
      <c r="B177" s="195"/>
      <c r="C177" s="195"/>
      <c r="D177" s="195"/>
      <c r="E177" s="195"/>
    </row>
    <row r="178" spans="1:5" x14ac:dyDescent="0.2">
      <c r="A178" s="214"/>
      <c r="B178" s="195"/>
      <c r="C178" s="195"/>
      <c r="D178" s="195"/>
      <c r="E178" s="195"/>
    </row>
    <row r="179" spans="1:5" x14ac:dyDescent="0.2">
      <c r="A179" s="214"/>
      <c r="B179" s="195"/>
      <c r="C179" s="195"/>
      <c r="D179" s="195"/>
      <c r="E179" s="195"/>
    </row>
    <row r="180" spans="1:5" x14ac:dyDescent="0.2">
      <c r="A180" s="214"/>
      <c r="B180" s="195"/>
      <c r="C180" s="195"/>
      <c r="D180" s="195"/>
      <c r="E180" s="195"/>
    </row>
    <row r="181" spans="1:5" x14ac:dyDescent="0.2">
      <c r="A181" s="214"/>
      <c r="B181" s="195"/>
      <c r="C181" s="195"/>
      <c r="D181" s="195"/>
      <c r="E181" s="195"/>
    </row>
    <row r="182" spans="1:5" x14ac:dyDescent="0.2">
      <c r="A182" s="214"/>
      <c r="B182" s="195"/>
      <c r="C182" s="195"/>
      <c r="D182" s="195"/>
      <c r="E182" s="195"/>
    </row>
    <row r="183" spans="1:5" x14ac:dyDescent="0.2">
      <c r="A183" s="214"/>
      <c r="B183" s="195"/>
      <c r="C183" s="195"/>
      <c r="D183" s="195"/>
      <c r="E183" s="195"/>
    </row>
    <row r="184" spans="1:5" x14ac:dyDescent="0.2">
      <c r="A184" s="214"/>
      <c r="B184" s="195"/>
      <c r="C184" s="195"/>
      <c r="D184" s="195"/>
      <c r="E184" s="195"/>
    </row>
    <row r="185" spans="1:5" x14ac:dyDescent="0.2">
      <c r="A185" s="214"/>
      <c r="B185" s="195"/>
      <c r="C185" s="195"/>
      <c r="D185" s="195"/>
      <c r="E185" s="195"/>
    </row>
    <row r="186" spans="1:5" x14ac:dyDescent="0.2">
      <c r="A186" s="214"/>
      <c r="B186" s="195"/>
      <c r="C186" s="195"/>
      <c r="D186" s="195"/>
      <c r="E186" s="195"/>
    </row>
    <row r="187" spans="1:5" x14ac:dyDescent="0.2">
      <c r="A187" s="214"/>
      <c r="B187" s="195"/>
      <c r="C187" s="195"/>
      <c r="D187" s="195"/>
      <c r="E187" s="195"/>
    </row>
    <row r="188" spans="1:5" x14ac:dyDescent="0.2">
      <c r="A188" s="214"/>
      <c r="B188" s="195"/>
      <c r="C188" s="195"/>
      <c r="D188" s="195"/>
      <c r="E188" s="195"/>
    </row>
    <row r="189" spans="1:5" x14ac:dyDescent="0.2">
      <c r="A189" s="214"/>
      <c r="B189" s="195"/>
      <c r="C189" s="195"/>
      <c r="D189" s="195"/>
      <c r="E189" s="195"/>
    </row>
    <row r="190" spans="1:5" x14ac:dyDescent="0.2">
      <c r="A190" s="214"/>
      <c r="B190" s="195"/>
      <c r="C190" s="195"/>
      <c r="D190" s="195"/>
      <c r="E190" s="195"/>
    </row>
    <row r="191" spans="1:5" x14ac:dyDescent="0.2">
      <c r="A191" s="214"/>
      <c r="B191" s="195"/>
      <c r="C191" s="195"/>
      <c r="D191" s="195"/>
      <c r="E191" s="195"/>
    </row>
    <row r="192" spans="1:5" x14ac:dyDescent="0.2">
      <c r="A192" s="214"/>
      <c r="B192" s="195"/>
      <c r="C192" s="195"/>
      <c r="D192" s="195"/>
      <c r="E192" s="195"/>
    </row>
    <row r="193" spans="1:5" x14ac:dyDescent="0.2">
      <c r="A193" s="214"/>
      <c r="B193" s="195"/>
      <c r="C193" s="195"/>
      <c r="D193" s="195"/>
      <c r="E193" s="195"/>
    </row>
    <row r="194" spans="1:5" x14ac:dyDescent="0.2">
      <c r="A194" s="214"/>
      <c r="B194" s="195"/>
      <c r="C194" s="195"/>
      <c r="D194" s="195"/>
      <c r="E194" s="195"/>
    </row>
    <row r="195" spans="1:5" x14ac:dyDescent="0.2">
      <c r="A195" s="214"/>
      <c r="B195" s="195"/>
      <c r="C195" s="195"/>
      <c r="D195" s="195"/>
      <c r="E195" s="195"/>
    </row>
    <row r="196" spans="1:5" x14ac:dyDescent="0.2">
      <c r="A196" s="214"/>
      <c r="B196" s="195"/>
      <c r="C196" s="195"/>
      <c r="D196" s="195"/>
      <c r="E196" s="195"/>
    </row>
    <row r="197" spans="1:5" x14ac:dyDescent="0.2">
      <c r="A197" s="214"/>
      <c r="B197" s="195"/>
      <c r="C197" s="195"/>
      <c r="D197" s="195"/>
      <c r="E197" s="195"/>
    </row>
    <row r="198" spans="1:5" x14ac:dyDescent="0.2">
      <c r="A198" s="214"/>
      <c r="B198" s="195"/>
      <c r="C198" s="195"/>
      <c r="D198" s="195"/>
      <c r="E198" s="195"/>
    </row>
    <row r="199" spans="1:5" x14ac:dyDescent="0.2">
      <c r="A199" s="214"/>
      <c r="B199" s="195"/>
      <c r="C199" s="195"/>
      <c r="D199" s="195"/>
      <c r="E199" s="195"/>
    </row>
    <row r="200" spans="1:5" x14ac:dyDescent="0.2">
      <c r="A200" s="214"/>
      <c r="B200" s="195"/>
      <c r="C200" s="195"/>
      <c r="D200" s="195"/>
      <c r="E200" s="195"/>
    </row>
    <row r="201" spans="1:5" x14ac:dyDescent="0.2">
      <c r="A201" s="214"/>
      <c r="B201" s="195"/>
      <c r="C201" s="195"/>
      <c r="D201" s="195"/>
      <c r="E201" s="195"/>
    </row>
    <row r="202" spans="1:5" x14ac:dyDescent="0.2">
      <c r="A202" s="214"/>
      <c r="B202" s="195"/>
      <c r="C202" s="195"/>
      <c r="D202" s="195"/>
      <c r="E202" s="195"/>
    </row>
    <row r="203" spans="1:5" x14ac:dyDescent="0.2">
      <c r="A203" s="214"/>
      <c r="B203" s="195"/>
      <c r="C203" s="195"/>
      <c r="D203" s="195"/>
      <c r="E203" s="195"/>
    </row>
    <row r="204" spans="1:5" x14ac:dyDescent="0.2">
      <c r="A204" s="214"/>
      <c r="B204" s="195"/>
      <c r="C204" s="195"/>
      <c r="D204" s="195"/>
      <c r="E204" s="195"/>
    </row>
    <row r="205" spans="1:5" x14ac:dyDescent="0.2">
      <c r="A205" s="214"/>
      <c r="B205" s="195"/>
      <c r="C205" s="195"/>
      <c r="D205" s="195"/>
      <c r="E205" s="195"/>
    </row>
    <row r="206" spans="1:5" x14ac:dyDescent="0.2">
      <c r="A206" s="214"/>
      <c r="B206" s="195"/>
      <c r="C206" s="195"/>
      <c r="D206" s="195"/>
      <c r="E206" s="195"/>
    </row>
    <row r="207" spans="1:5" x14ac:dyDescent="0.2">
      <c r="A207" s="214"/>
      <c r="B207" s="195"/>
      <c r="C207" s="195"/>
      <c r="D207" s="195"/>
      <c r="E207" s="195"/>
    </row>
    <row r="208" spans="1:5" x14ac:dyDescent="0.2">
      <c r="A208" s="214"/>
      <c r="B208" s="195"/>
      <c r="C208" s="195"/>
      <c r="D208" s="195"/>
      <c r="E208" s="195"/>
    </row>
    <row r="209" spans="1:5" x14ac:dyDescent="0.2">
      <c r="A209" s="214"/>
      <c r="B209" s="195"/>
      <c r="C209" s="195"/>
      <c r="D209" s="195"/>
      <c r="E209" s="195"/>
    </row>
    <row r="210" spans="1:5" x14ac:dyDescent="0.2">
      <c r="A210" s="214"/>
      <c r="B210" s="195"/>
      <c r="C210" s="195"/>
      <c r="D210" s="195"/>
      <c r="E210" s="195"/>
    </row>
    <row r="211" spans="1:5" x14ac:dyDescent="0.2">
      <c r="A211" s="214"/>
      <c r="B211" s="195"/>
      <c r="C211" s="195"/>
      <c r="D211" s="195"/>
      <c r="E211" s="195"/>
    </row>
    <row r="212" spans="1:5" x14ac:dyDescent="0.2">
      <c r="A212" s="214"/>
      <c r="B212" s="195"/>
      <c r="C212" s="195"/>
      <c r="D212" s="195"/>
      <c r="E212" s="195"/>
    </row>
    <row r="213" spans="1:5" x14ac:dyDescent="0.2">
      <c r="A213" s="214"/>
      <c r="B213" s="195"/>
      <c r="C213" s="195"/>
      <c r="D213" s="195"/>
      <c r="E213" s="195"/>
    </row>
    <row r="214" spans="1:5" x14ac:dyDescent="0.2">
      <c r="A214" s="214"/>
      <c r="B214" s="195"/>
      <c r="C214" s="195"/>
      <c r="D214" s="195"/>
      <c r="E214" s="195"/>
    </row>
    <row r="215" spans="1:5" x14ac:dyDescent="0.2">
      <c r="A215" s="214"/>
      <c r="B215" s="195"/>
      <c r="C215" s="195"/>
      <c r="D215" s="195"/>
      <c r="E215" s="195"/>
    </row>
    <row r="216" spans="1:5" x14ac:dyDescent="0.2">
      <c r="A216" s="214"/>
      <c r="B216" s="195"/>
      <c r="C216" s="195"/>
      <c r="D216" s="195"/>
      <c r="E216" s="195"/>
    </row>
    <row r="217" spans="1:5" x14ac:dyDescent="0.2">
      <c r="A217" s="214"/>
      <c r="B217" s="195"/>
      <c r="C217" s="195"/>
      <c r="D217" s="195"/>
      <c r="E217" s="195"/>
    </row>
    <row r="218" spans="1:5" x14ac:dyDescent="0.2">
      <c r="A218" s="214"/>
      <c r="B218" s="195"/>
      <c r="C218" s="195"/>
      <c r="D218" s="195"/>
      <c r="E218" s="195"/>
    </row>
    <row r="219" spans="1:5" x14ac:dyDescent="0.2">
      <c r="A219" s="214"/>
      <c r="B219" s="195"/>
      <c r="C219" s="195"/>
      <c r="D219" s="195"/>
      <c r="E219" s="195"/>
    </row>
    <row r="220" spans="1:5" x14ac:dyDescent="0.2">
      <c r="A220" s="214"/>
      <c r="B220" s="195"/>
      <c r="C220" s="195"/>
      <c r="D220" s="195"/>
      <c r="E220" s="195"/>
    </row>
    <row r="221" spans="1:5" x14ac:dyDescent="0.2">
      <c r="A221" s="214"/>
      <c r="B221" s="195"/>
      <c r="C221" s="195"/>
      <c r="D221" s="195"/>
      <c r="E221" s="195"/>
    </row>
    <row r="222" spans="1:5" x14ac:dyDescent="0.2">
      <c r="A222" s="214"/>
      <c r="B222" s="195"/>
      <c r="C222" s="195"/>
      <c r="D222" s="195"/>
      <c r="E222" s="195"/>
    </row>
    <row r="223" spans="1:5" x14ac:dyDescent="0.2">
      <c r="A223" s="214"/>
      <c r="B223" s="195"/>
      <c r="C223" s="195"/>
      <c r="D223" s="195"/>
      <c r="E223" s="195"/>
    </row>
    <row r="224" spans="1:5" x14ac:dyDescent="0.2">
      <c r="A224" s="214"/>
      <c r="B224" s="195"/>
      <c r="C224" s="195"/>
      <c r="D224" s="195"/>
      <c r="E224" s="195"/>
    </row>
    <row r="225" spans="1:5" x14ac:dyDescent="0.2">
      <c r="A225" s="214"/>
      <c r="B225" s="195"/>
      <c r="C225" s="195"/>
      <c r="D225" s="195"/>
      <c r="E225" s="195"/>
    </row>
    <row r="226" spans="1:5" x14ac:dyDescent="0.2">
      <c r="A226" s="214"/>
      <c r="B226" s="195"/>
      <c r="C226" s="195"/>
      <c r="D226" s="195"/>
      <c r="E226" s="195"/>
    </row>
    <row r="227" spans="1:5" x14ac:dyDescent="0.2">
      <c r="A227" s="214"/>
      <c r="B227" s="195"/>
      <c r="C227" s="195"/>
      <c r="D227" s="195"/>
      <c r="E227" s="195"/>
    </row>
    <row r="228" spans="1:5" x14ac:dyDescent="0.2">
      <c r="A228" s="214"/>
      <c r="B228" s="195"/>
      <c r="C228" s="195"/>
      <c r="D228" s="195"/>
      <c r="E228" s="195"/>
    </row>
    <row r="229" spans="1:5" x14ac:dyDescent="0.2">
      <c r="A229" s="214"/>
      <c r="B229" s="195"/>
      <c r="C229" s="195"/>
      <c r="D229" s="195"/>
      <c r="E229" s="195"/>
    </row>
    <row r="230" spans="1:5" x14ac:dyDescent="0.2">
      <c r="A230" s="214"/>
      <c r="B230" s="195"/>
      <c r="C230" s="195"/>
      <c r="D230" s="195"/>
      <c r="E230" s="195"/>
    </row>
    <row r="231" spans="1:5" x14ac:dyDescent="0.2">
      <c r="A231" s="214"/>
      <c r="B231" s="195"/>
      <c r="C231" s="195"/>
      <c r="D231" s="195"/>
      <c r="E231" s="195"/>
    </row>
    <row r="232" spans="1:5" x14ac:dyDescent="0.2">
      <c r="A232" s="214"/>
      <c r="B232" s="195"/>
      <c r="C232" s="195"/>
      <c r="D232" s="195"/>
      <c r="E232" s="195"/>
    </row>
    <row r="233" spans="1:5" x14ac:dyDescent="0.2">
      <c r="A233" s="214"/>
      <c r="B233" s="195"/>
      <c r="C233" s="195"/>
      <c r="D233" s="195"/>
      <c r="E233" s="195"/>
    </row>
    <row r="234" spans="1:5" x14ac:dyDescent="0.2">
      <c r="A234" s="214"/>
      <c r="B234" s="195"/>
      <c r="C234" s="195"/>
      <c r="D234" s="195"/>
      <c r="E234" s="195"/>
    </row>
    <row r="235" spans="1:5" x14ac:dyDescent="0.2">
      <c r="A235" s="214"/>
      <c r="B235" s="195"/>
      <c r="C235" s="195"/>
      <c r="D235" s="195"/>
      <c r="E235" s="195"/>
    </row>
    <row r="236" spans="1:5" x14ac:dyDescent="0.2">
      <c r="A236" s="214"/>
      <c r="B236" s="195"/>
      <c r="C236" s="195"/>
      <c r="D236" s="195"/>
      <c r="E236" s="195"/>
    </row>
    <row r="237" spans="1:5" x14ac:dyDescent="0.2">
      <c r="A237" s="214"/>
      <c r="B237" s="195"/>
      <c r="C237" s="195"/>
      <c r="D237" s="195"/>
      <c r="E237" s="195"/>
    </row>
    <row r="238" spans="1:5" x14ac:dyDescent="0.2">
      <c r="A238" s="214"/>
      <c r="B238" s="195"/>
      <c r="C238" s="195"/>
      <c r="D238" s="195"/>
      <c r="E238" s="195"/>
    </row>
    <row r="239" spans="1:5" x14ac:dyDescent="0.2">
      <c r="A239" s="214"/>
      <c r="B239" s="195"/>
      <c r="C239" s="195"/>
      <c r="D239" s="195"/>
      <c r="E239" s="195"/>
    </row>
    <row r="240" spans="1:5" x14ac:dyDescent="0.2">
      <c r="A240" s="214"/>
      <c r="B240" s="195"/>
      <c r="C240" s="195"/>
      <c r="D240" s="195"/>
      <c r="E240" s="195"/>
    </row>
    <row r="241" spans="1:5" x14ac:dyDescent="0.2">
      <c r="A241" s="214"/>
      <c r="B241" s="195"/>
      <c r="C241" s="195"/>
      <c r="D241" s="195"/>
      <c r="E241" s="195"/>
    </row>
    <row r="242" spans="1:5" x14ac:dyDescent="0.2">
      <c r="A242" s="214"/>
      <c r="B242" s="195"/>
      <c r="C242" s="195"/>
      <c r="D242" s="195"/>
      <c r="E242" s="195"/>
    </row>
    <row r="243" spans="1:5" x14ac:dyDescent="0.2">
      <c r="A243" s="214"/>
      <c r="B243" s="195"/>
      <c r="C243" s="195"/>
      <c r="D243" s="195"/>
      <c r="E243" s="195"/>
    </row>
    <row r="244" spans="1:5" x14ac:dyDescent="0.2">
      <c r="A244" s="214"/>
      <c r="B244" s="195"/>
      <c r="C244" s="195"/>
      <c r="D244" s="195"/>
      <c r="E244" s="195"/>
    </row>
    <row r="245" spans="1:5" x14ac:dyDescent="0.2">
      <c r="A245" s="214"/>
      <c r="B245" s="195"/>
      <c r="C245" s="195"/>
      <c r="D245" s="195"/>
      <c r="E245" s="195"/>
    </row>
    <row r="246" spans="1:5" x14ac:dyDescent="0.2">
      <c r="A246" s="214"/>
      <c r="B246" s="195"/>
      <c r="C246" s="195"/>
      <c r="D246" s="195"/>
      <c r="E246" s="195"/>
    </row>
    <row r="247" spans="1:5" x14ac:dyDescent="0.2">
      <c r="A247" s="214"/>
      <c r="B247" s="195"/>
      <c r="C247" s="195"/>
      <c r="D247" s="195"/>
      <c r="E247" s="195"/>
    </row>
    <row r="248" spans="1:5" x14ac:dyDescent="0.2">
      <c r="A248" s="214"/>
      <c r="B248" s="195"/>
      <c r="C248" s="195"/>
      <c r="D248" s="195"/>
      <c r="E248" s="195"/>
    </row>
    <row r="249" spans="1:5" x14ac:dyDescent="0.2">
      <c r="A249" s="214"/>
      <c r="B249" s="195"/>
      <c r="C249" s="195"/>
      <c r="D249" s="195"/>
      <c r="E249" s="195"/>
    </row>
    <row r="250" spans="1:5" x14ac:dyDescent="0.2">
      <c r="A250" s="214"/>
      <c r="B250" s="195"/>
      <c r="C250" s="195"/>
      <c r="D250" s="195"/>
      <c r="E250" s="195"/>
    </row>
    <row r="251" spans="1:5" x14ac:dyDescent="0.2">
      <c r="A251" s="214"/>
      <c r="B251" s="195"/>
      <c r="C251" s="195"/>
      <c r="D251" s="195"/>
      <c r="E251" s="195"/>
    </row>
    <row r="252" spans="1:5" x14ac:dyDescent="0.2">
      <c r="A252" s="214"/>
      <c r="B252" s="195"/>
      <c r="C252" s="195"/>
      <c r="D252" s="195"/>
      <c r="E252" s="195"/>
    </row>
    <row r="253" spans="1:5" x14ac:dyDescent="0.2">
      <c r="A253" s="214"/>
      <c r="B253" s="195"/>
      <c r="C253" s="195"/>
      <c r="D253" s="195"/>
      <c r="E253" s="195"/>
    </row>
    <row r="254" spans="1:5" x14ac:dyDescent="0.2">
      <c r="A254" s="214"/>
      <c r="B254" s="195"/>
      <c r="C254" s="195"/>
      <c r="D254" s="195"/>
      <c r="E254" s="195"/>
    </row>
    <row r="255" spans="1:5" x14ac:dyDescent="0.2">
      <c r="A255" s="214"/>
      <c r="B255" s="195"/>
      <c r="C255" s="195"/>
      <c r="D255" s="195"/>
      <c r="E255" s="195"/>
    </row>
    <row r="256" spans="1:5" x14ac:dyDescent="0.2">
      <c r="A256" s="214"/>
      <c r="B256" s="195"/>
      <c r="C256" s="195"/>
      <c r="D256" s="195"/>
      <c r="E256" s="195"/>
    </row>
    <row r="257" spans="1:5" x14ac:dyDescent="0.2">
      <c r="A257" s="214"/>
      <c r="B257" s="195"/>
      <c r="C257" s="195"/>
      <c r="D257" s="195"/>
      <c r="E257" s="195"/>
    </row>
    <row r="258" spans="1:5" x14ac:dyDescent="0.2">
      <c r="A258" s="214"/>
      <c r="B258" s="195"/>
      <c r="C258" s="195"/>
      <c r="D258" s="195"/>
      <c r="E258" s="195"/>
    </row>
    <row r="259" spans="1:5" x14ac:dyDescent="0.2">
      <c r="A259" s="214"/>
      <c r="B259" s="195"/>
      <c r="C259" s="195"/>
      <c r="D259" s="195"/>
      <c r="E259" s="195"/>
    </row>
    <row r="260" spans="1:5" x14ac:dyDescent="0.2">
      <c r="A260" s="214"/>
      <c r="B260" s="195"/>
      <c r="C260" s="195"/>
      <c r="D260" s="195"/>
      <c r="E260" s="195"/>
    </row>
    <row r="261" spans="1:5" x14ac:dyDescent="0.2">
      <c r="A261" s="214"/>
      <c r="B261" s="195"/>
      <c r="C261" s="195"/>
      <c r="D261" s="195"/>
      <c r="E261" s="195"/>
    </row>
    <row r="262" spans="1:5" x14ac:dyDescent="0.2">
      <c r="A262" s="214"/>
      <c r="B262" s="195"/>
      <c r="C262" s="195"/>
      <c r="D262" s="195"/>
      <c r="E262" s="195"/>
    </row>
    <row r="263" spans="1:5" x14ac:dyDescent="0.2">
      <c r="A263" s="214"/>
      <c r="B263" s="195"/>
      <c r="C263" s="195"/>
      <c r="D263" s="195"/>
      <c r="E263" s="195"/>
    </row>
    <row r="264" spans="1:5" x14ac:dyDescent="0.2">
      <c r="A264" s="214"/>
      <c r="B264" s="195"/>
      <c r="C264" s="195"/>
      <c r="D264" s="195"/>
      <c r="E264" s="195"/>
    </row>
    <row r="265" spans="1:5" x14ac:dyDescent="0.2">
      <c r="A265" s="214"/>
      <c r="B265" s="195"/>
      <c r="C265" s="195"/>
      <c r="D265" s="195"/>
      <c r="E265" s="195"/>
    </row>
    <row r="266" spans="1:5" x14ac:dyDescent="0.2">
      <c r="A266" s="214"/>
      <c r="B266" s="195"/>
      <c r="C266" s="195"/>
      <c r="D266" s="195"/>
      <c r="E266" s="195"/>
    </row>
    <row r="267" spans="1:5" x14ac:dyDescent="0.2">
      <c r="A267" s="214"/>
      <c r="B267" s="195"/>
      <c r="C267" s="195"/>
      <c r="D267" s="195"/>
      <c r="E267" s="195"/>
    </row>
    <row r="268" spans="1:5" x14ac:dyDescent="0.2">
      <c r="A268" s="214"/>
      <c r="B268" s="195"/>
      <c r="C268" s="195"/>
      <c r="D268" s="195"/>
      <c r="E268" s="195"/>
    </row>
    <row r="269" spans="1:5" x14ac:dyDescent="0.2">
      <c r="A269" s="214"/>
      <c r="B269" s="195"/>
      <c r="C269" s="195"/>
      <c r="D269" s="195"/>
      <c r="E269" s="195"/>
    </row>
    <row r="270" spans="1:5" x14ac:dyDescent="0.2">
      <c r="A270" s="214"/>
      <c r="B270" s="195"/>
      <c r="C270" s="195"/>
      <c r="D270" s="195"/>
      <c r="E270" s="195"/>
    </row>
    <row r="271" spans="1:5" x14ac:dyDescent="0.2">
      <c r="A271" s="214"/>
      <c r="B271" s="195"/>
      <c r="C271" s="195"/>
      <c r="D271" s="195"/>
      <c r="E271" s="195"/>
    </row>
    <row r="272" spans="1:5" x14ac:dyDescent="0.2">
      <c r="A272" s="214"/>
      <c r="B272" s="195"/>
      <c r="C272" s="195"/>
      <c r="D272" s="195"/>
      <c r="E272" s="195"/>
    </row>
    <row r="273" spans="1:5" x14ac:dyDescent="0.2">
      <c r="A273" s="214"/>
      <c r="B273" s="195"/>
      <c r="C273" s="195"/>
      <c r="D273" s="195"/>
      <c r="E273" s="195"/>
    </row>
    <row r="274" spans="1:5" x14ac:dyDescent="0.2">
      <c r="A274" s="214"/>
      <c r="B274" s="195"/>
      <c r="C274" s="195"/>
      <c r="D274" s="195"/>
      <c r="E274" s="195"/>
    </row>
    <row r="275" spans="1:5" x14ac:dyDescent="0.2">
      <c r="A275" s="214"/>
      <c r="B275" s="195"/>
      <c r="C275" s="195"/>
      <c r="D275" s="195"/>
      <c r="E275" s="195"/>
    </row>
    <row r="276" spans="1:5" x14ac:dyDescent="0.2">
      <c r="A276" s="214"/>
      <c r="B276" s="195"/>
      <c r="C276" s="195"/>
      <c r="D276" s="195"/>
      <c r="E276" s="195"/>
    </row>
    <row r="277" spans="1:5" x14ac:dyDescent="0.2">
      <c r="A277" s="214"/>
      <c r="B277" s="195"/>
      <c r="C277" s="195"/>
      <c r="D277" s="195"/>
      <c r="E277" s="195"/>
    </row>
    <row r="278" spans="1:5" x14ac:dyDescent="0.2">
      <c r="A278" s="214"/>
      <c r="B278" s="195"/>
      <c r="C278" s="195"/>
      <c r="D278" s="195"/>
      <c r="E278" s="195"/>
    </row>
    <row r="279" spans="1:5" x14ac:dyDescent="0.2">
      <c r="A279" s="214"/>
      <c r="B279" s="195"/>
      <c r="C279" s="195"/>
      <c r="D279" s="195"/>
      <c r="E279" s="195"/>
    </row>
    <row r="280" spans="1:5" x14ac:dyDescent="0.2">
      <c r="A280" s="214"/>
      <c r="B280" s="195"/>
      <c r="C280" s="195"/>
      <c r="D280" s="195"/>
      <c r="E280" s="195"/>
    </row>
    <row r="281" spans="1:5" x14ac:dyDescent="0.2">
      <c r="A281" s="214"/>
      <c r="B281" s="195"/>
      <c r="C281" s="195"/>
      <c r="D281" s="195"/>
      <c r="E281" s="195"/>
    </row>
    <row r="282" spans="1:5" x14ac:dyDescent="0.2">
      <c r="A282" s="214"/>
      <c r="B282" s="195"/>
      <c r="C282" s="195"/>
      <c r="D282" s="195"/>
      <c r="E282" s="195"/>
    </row>
    <row r="283" spans="1:5" x14ac:dyDescent="0.2">
      <c r="A283" s="214"/>
      <c r="B283" s="195"/>
      <c r="C283" s="195"/>
      <c r="D283" s="195"/>
      <c r="E283" s="195"/>
    </row>
    <row r="284" spans="1:5" x14ac:dyDescent="0.2">
      <c r="A284" s="214"/>
      <c r="B284" s="195"/>
      <c r="C284" s="195"/>
      <c r="D284" s="195"/>
      <c r="E284" s="195"/>
    </row>
    <row r="285" spans="1:5" x14ac:dyDescent="0.2">
      <c r="A285" s="214"/>
      <c r="B285" s="195"/>
      <c r="C285" s="195"/>
      <c r="D285" s="195"/>
      <c r="E285" s="195"/>
    </row>
    <row r="286" spans="1:5" x14ac:dyDescent="0.2">
      <c r="A286" s="214"/>
      <c r="B286" s="195"/>
      <c r="C286" s="195"/>
      <c r="D286" s="195"/>
      <c r="E286" s="195"/>
    </row>
    <row r="287" spans="1:5" x14ac:dyDescent="0.2">
      <c r="A287" s="214"/>
      <c r="B287" s="195"/>
      <c r="C287" s="195"/>
      <c r="D287" s="195"/>
      <c r="E287" s="195"/>
    </row>
    <row r="288" spans="1:5" x14ac:dyDescent="0.2">
      <c r="A288" s="214"/>
      <c r="B288" s="195"/>
      <c r="C288" s="195"/>
      <c r="D288" s="195"/>
      <c r="E288" s="195"/>
    </row>
    <row r="289" spans="1:5" x14ac:dyDescent="0.2">
      <c r="A289" s="214"/>
      <c r="B289" s="195"/>
      <c r="C289" s="195"/>
      <c r="D289" s="195"/>
      <c r="E289" s="195"/>
    </row>
    <row r="290" spans="1:5" x14ac:dyDescent="0.2">
      <c r="A290" s="214"/>
      <c r="B290" s="195"/>
      <c r="C290" s="195"/>
      <c r="D290" s="195"/>
      <c r="E290" s="195"/>
    </row>
    <row r="291" spans="1:5" x14ac:dyDescent="0.2">
      <c r="A291" s="214"/>
      <c r="B291" s="195"/>
      <c r="C291" s="195"/>
      <c r="D291" s="195"/>
      <c r="E291" s="195"/>
    </row>
    <row r="292" spans="1:5" x14ac:dyDescent="0.2">
      <c r="A292" s="214"/>
      <c r="B292" s="195"/>
      <c r="C292" s="195"/>
      <c r="D292" s="195"/>
      <c r="E292" s="195"/>
    </row>
    <row r="293" spans="1:5" x14ac:dyDescent="0.2">
      <c r="A293" s="214"/>
      <c r="B293" s="195"/>
      <c r="C293" s="195"/>
      <c r="D293" s="195"/>
      <c r="E293" s="195"/>
    </row>
    <row r="294" spans="1:5" x14ac:dyDescent="0.2">
      <c r="A294" s="214"/>
      <c r="B294" s="195"/>
      <c r="C294" s="195"/>
      <c r="D294" s="195"/>
      <c r="E294" s="195"/>
    </row>
    <row r="295" spans="1:5" x14ac:dyDescent="0.2">
      <c r="A295" s="214"/>
      <c r="B295" s="195"/>
      <c r="C295" s="195"/>
      <c r="D295" s="195"/>
      <c r="E295" s="195"/>
    </row>
    <row r="296" spans="1:5" x14ac:dyDescent="0.2">
      <c r="A296" s="214"/>
      <c r="B296" s="195"/>
      <c r="C296" s="195"/>
      <c r="D296" s="195"/>
      <c r="E296" s="195"/>
    </row>
    <row r="297" spans="1:5" x14ac:dyDescent="0.2">
      <c r="A297" s="214"/>
      <c r="B297" s="195"/>
      <c r="C297" s="195"/>
      <c r="D297" s="195"/>
      <c r="E297" s="195"/>
    </row>
    <row r="298" spans="1:5" x14ac:dyDescent="0.2">
      <c r="A298" s="214"/>
      <c r="B298" s="195"/>
      <c r="C298" s="195"/>
      <c r="D298" s="195"/>
      <c r="E298" s="195"/>
    </row>
    <row r="299" spans="1:5" x14ac:dyDescent="0.2">
      <c r="A299" s="214"/>
      <c r="B299" s="195"/>
      <c r="C299" s="195"/>
      <c r="D299" s="195"/>
      <c r="E299" s="195"/>
    </row>
    <row r="300" spans="1:5" x14ac:dyDescent="0.2">
      <c r="A300" s="214"/>
      <c r="B300" s="195"/>
      <c r="C300" s="195"/>
      <c r="D300" s="195"/>
      <c r="E300" s="195"/>
    </row>
    <row r="301" spans="1:5" x14ac:dyDescent="0.2">
      <c r="A301" s="214"/>
      <c r="B301" s="195"/>
      <c r="C301" s="195"/>
      <c r="D301" s="195"/>
      <c r="E301" s="195"/>
    </row>
    <row r="302" spans="1:5" x14ac:dyDescent="0.2">
      <c r="A302" s="214"/>
      <c r="B302" s="195"/>
      <c r="C302" s="195"/>
      <c r="D302" s="195"/>
      <c r="E302" s="195"/>
    </row>
    <row r="303" spans="1:5" x14ac:dyDescent="0.2">
      <c r="A303" s="214"/>
      <c r="B303" s="195"/>
      <c r="C303" s="195"/>
      <c r="D303" s="195"/>
      <c r="E303" s="195"/>
    </row>
    <row r="304" spans="1:5" x14ac:dyDescent="0.2">
      <c r="A304" s="214"/>
      <c r="B304" s="195"/>
      <c r="C304" s="195"/>
      <c r="D304" s="195"/>
      <c r="E304" s="195"/>
    </row>
    <row r="305" spans="1:5" x14ac:dyDescent="0.2">
      <c r="A305" s="214"/>
      <c r="B305" s="195"/>
      <c r="C305" s="195"/>
      <c r="D305" s="195"/>
      <c r="E305" s="195"/>
    </row>
    <row r="306" spans="1:5" x14ac:dyDescent="0.2">
      <c r="A306" s="214"/>
      <c r="B306" s="195"/>
      <c r="C306" s="195"/>
      <c r="D306" s="195"/>
      <c r="E306" s="195"/>
    </row>
    <row r="307" spans="1:5" x14ac:dyDescent="0.2">
      <c r="A307" s="214"/>
      <c r="B307" s="195"/>
      <c r="C307" s="195"/>
      <c r="D307" s="195"/>
      <c r="E307" s="195"/>
    </row>
    <row r="308" spans="1:5" x14ac:dyDescent="0.2">
      <c r="A308" s="214"/>
      <c r="B308" s="195"/>
      <c r="C308" s="195"/>
      <c r="D308" s="195"/>
      <c r="E308" s="195"/>
    </row>
    <row r="309" spans="1:5" x14ac:dyDescent="0.2">
      <c r="A309" s="214"/>
      <c r="B309" s="195"/>
      <c r="C309" s="195"/>
      <c r="D309" s="195"/>
      <c r="E309" s="195"/>
    </row>
    <row r="310" spans="1:5" x14ac:dyDescent="0.2">
      <c r="A310" s="214"/>
      <c r="B310" s="195"/>
      <c r="C310" s="195"/>
      <c r="D310" s="195"/>
      <c r="E310" s="195"/>
    </row>
    <row r="311" spans="1:5" x14ac:dyDescent="0.2">
      <c r="A311" s="214"/>
      <c r="B311" s="195"/>
      <c r="C311" s="195"/>
      <c r="D311" s="195"/>
      <c r="E311" s="195"/>
    </row>
    <row r="312" spans="1:5" x14ac:dyDescent="0.2">
      <c r="A312" s="214"/>
      <c r="B312" s="195"/>
      <c r="C312" s="195"/>
      <c r="D312" s="195"/>
      <c r="E312" s="195"/>
    </row>
    <row r="313" spans="1:5" x14ac:dyDescent="0.2">
      <c r="A313" s="214"/>
      <c r="B313" s="195"/>
      <c r="C313" s="195"/>
      <c r="D313" s="195"/>
      <c r="E313" s="195"/>
    </row>
    <row r="314" spans="1:5" x14ac:dyDescent="0.2">
      <c r="A314" s="214"/>
      <c r="B314" s="195"/>
      <c r="C314" s="195"/>
      <c r="D314" s="195"/>
      <c r="E314" s="195"/>
    </row>
    <row r="315" spans="1:5" x14ac:dyDescent="0.2">
      <c r="A315" s="214"/>
      <c r="B315" s="195"/>
      <c r="C315" s="195"/>
      <c r="D315" s="195"/>
      <c r="E315" s="195"/>
    </row>
    <row r="316" spans="1:5" x14ac:dyDescent="0.2">
      <c r="A316" s="214"/>
      <c r="B316" s="195"/>
      <c r="C316" s="195"/>
      <c r="D316" s="195"/>
      <c r="E316" s="195"/>
    </row>
    <row r="317" spans="1:5" x14ac:dyDescent="0.2">
      <c r="A317" s="214"/>
      <c r="B317" s="195"/>
      <c r="C317" s="195"/>
      <c r="D317" s="195"/>
      <c r="E317" s="195"/>
    </row>
    <row r="318" spans="1:5" x14ac:dyDescent="0.2">
      <c r="A318" s="214"/>
      <c r="B318" s="195"/>
      <c r="C318" s="195"/>
      <c r="D318" s="195"/>
      <c r="E318" s="195"/>
    </row>
    <row r="319" spans="1:5" x14ac:dyDescent="0.2">
      <c r="A319" s="214"/>
      <c r="B319" s="195"/>
      <c r="C319" s="195"/>
      <c r="D319" s="195"/>
      <c r="E319" s="195"/>
    </row>
    <row r="320" spans="1:5" x14ac:dyDescent="0.2">
      <c r="A320" s="214"/>
      <c r="B320" s="195"/>
      <c r="C320" s="195"/>
      <c r="D320" s="195"/>
      <c r="E320" s="195"/>
    </row>
    <row r="321" spans="1:5" x14ac:dyDescent="0.2">
      <c r="A321" s="214"/>
      <c r="B321" s="195"/>
      <c r="C321" s="195"/>
      <c r="D321" s="195"/>
      <c r="E321" s="195"/>
    </row>
    <row r="322" spans="1:5" x14ac:dyDescent="0.2">
      <c r="A322" s="214"/>
      <c r="B322" s="195"/>
      <c r="C322" s="195"/>
      <c r="D322" s="195"/>
      <c r="E322" s="195"/>
    </row>
    <row r="323" spans="1:5" x14ac:dyDescent="0.2">
      <c r="A323" s="214"/>
      <c r="B323" s="195"/>
      <c r="C323" s="195"/>
      <c r="D323" s="195"/>
      <c r="E323" s="195"/>
    </row>
    <row r="324" spans="1:5" x14ac:dyDescent="0.2">
      <c r="A324" s="214"/>
      <c r="B324" s="195"/>
      <c r="C324" s="195"/>
      <c r="D324" s="195"/>
      <c r="E324" s="195"/>
    </row>
    <row r="325" spans="1:5" x14ac:dyDescent="0.2">
      <c r="A325" s="214"/>
      <c r="B325" s="195"/>
      <c r="C325" s="195"/>
      <c r="D325" s="195"/>
      <c r="E325" s="195"/>
    </row>
    <row r="326" spans="1:5" x14ac:dyDescent="0.2">
      <c r="A326" s="214"/>
      <c r="B326" s="195"/>
      <c r="C326" s="195"/>
      <c r="D326" s="195"/>
      <c r="E326" s="195"/>
    </row>
    <row r="327" spans="1:5" x14ac:dyDescent="0.2">
      <c r="A327" s="214"/>
      <c r="B327" s="195"/>
      <c r="C327" s="195"/>
      <c r="D327" s="195"/>
      <c r="E327" s="195"/>
    </row>
    <row r="328" spans="1:5" x14ac:dyDescent="0.2">
      <c r="A328" s="214"/>
      <c r="B328" s="195"/>
      <c r="C328" s="195"/>
      <c r="D328" s="195"/>
      <c r="E328" s="195"/>
    </row>
    <row r="329" spans="1:5" x14ac:dyDescent="0.2">
      <c r="A329" s="214"/>
      <c r="B329" s="195"/>
      <c r="C329" s="195"/>
      <c r="D329" s="195"/>
      <c r="E329" s="195"/>
    </row>
    <row r="330" spans="1:5" x14ac:dyDescent="0.2">
      <c r="A330" s="214"/>
      <c r="B330" s="195"/>
      <c r="C330" s="195"/>
      <c r="D330" s="195"/>
      <c r="E330" s="195"/>
    </row>
    <row r="331" spans="1:5" x14ac:dyDescent="0.2">
      <c r="A331" s="214"/>
      <c r="B331" s="195"/>
      <c r="C331" s="195"/>
      <c r="D331" s="195"/>
      <c r="E331" s="195"/>
    </row>
    <row r="332" spans="1:5" x14ac:dyDescent="0.2">
      <c r="A332" s="214"/>
      <c r="B332" s="195"/>
      <c r="C332" s="195"/>
      <c r="D332" s="195"/>
      <c r="E332" s="195"/>
    </row>
    <row r="333" spans="1:5" x14ac:dyDescent="0.2">
      <c r="A333" s="214"/>
      <c r="B333" s="195"/>
      <c r="C333" s="195"/>
      <c r="D333" s="195"/>
      <c r="E333" s="195"/>
    </row>
    <row r="334" spans="1:5" x14ac:dyDescent="0.2">
      <c r="A334" s="214"/>
      <c r="B334" s="195"/>
      <c r="C334" s="195"/>
      <c r="D334" s="195"/>
      <c r="E334" s="195"/>
    </row>
    <row r="335" spans="1:5" x14ac:dyDescent="0.2">
      <c r="A335" s="214"/>
      <c r="B335" s="195"/>
      <c r="C335" s="195"/>
      <c r="D335" s="195"/>
      <c r="E335" s="195"/>
    </row>
    <row r="336" spans="1:5" x14ac:dyDescent="0.2">
      <c r="A336" s="214"/>
      <c r="B336" s="195"/>
      <c r="C336" s="195"/>
      <c r="D336" s="195"/>
      <c r="E336" s="195"/>
    </row>
    <row r="337" spans="1:5" x14ac:dyDescent="0.2">
      <c r="A337" s="214"/>
      <c r="B337" s="195"/>
      <c r="C337" s="195"/>
      <c r="D337" s="195"/>
      <c r="E337" s="195"/>
    </row>
    <row r="338" spans="1:5" x14ac:dyDescent="0.2">
      <c r="A338" s="214"/>
      <c r="B338" s="195"/>
      <c r="C338" s="195"/>
      <c r="D338" s="195"/>
      <c r="E338" s="195"/>
    </row>
    <row r="339" spans="1:5" x14ac:dyDescent="0.2">
      <c r="A339" s="214"/>
      <c r="B339" s="195"/>
      <c r="C339" s="195"/>
      <c r="D339" s="195"/>
      <c r="E339" s="195"/>
    </row>
    <row r="340" spans="1:5" x14ac:dyDescent="0.2">
      <c r="A340" s="214"/>
      <c r="B340" s="195"/>
      <c r="C340" s="195"/>
      <c r="D340" s="195"/>
      <c r="E340" s="195"/>
    </row>
    <row r="341" spans="1:5" x14ac:dyDescent="0.2">
      <c r="A341" s="214"/>
      <c r="B341" s="195"/>
      <c r="C341" s="195"/>
      <c r="D341" s="195"/>
      <c r="E341" s="195"/>
    </row>
    <row r="342" spans="1:5" x14ac:dyDescent="0.2">
      <c r="A342" s="214"/>
      <c r="B342" s="195"/>
      <c r="C342" s="195"/>
      <c r="D342" s="195"/>
      <c r="E342" s="195"/>
    </row>
    <row r="343" spans="1:5" x14ac:dyDescent="0.2">
      <c r="A343" s="214"/>
      <c r="B343" s="195"/>
      <c r="C343" s="195"/>
      <c r="D343" s="195"/>
      <c r="E343" s="195"/>
    </row>
    <row r="344" spans="1:5" x14ac:dyDescent="0.2">
      <c r="A344" s="214"/>
      <c r="B344" s="195"/>
      <c r="C344" s="195"/>
      <c r="D344" s="195"/>
      <c r="E344" s="195"/>
    </row>
    <row r="345" spans="1:5" x14ac:dyDescent="0.2">
      <c r="A345" s="214"/>
      <c r="B345" s="195"/>
      <c r="C345" s="195"/>
      <c r="D345" s="195"/>
      <c r="E345" s="195"/>
    </row>
    <row r="346" spans="1:5" x14ac:dyDescent="0.2">
      <c r="A346" s="214"/>
      <c r="B346" s="195"/>
      <c r="C346" s="195"/>
      <c r="D346" s="195"/>
      <c r="E346" s="195"/>
    </row>
    <row r="347" spans="1:5" x14ac:dyDescent="0.2">
      <c r="A347" s="214"/>
      <c r="B347" s="195"/>
      <c r="C347" s="195"/>
      <c r="D347" s="195"/>
      <c r="E347" s="195"/>
    </row>
    <row r="348" spans="1:5" x14ac:dyDescent="0.2">
      <c r="A348" s="214"/>
      <c r="B348" s="195"/>
      <c r="C348" s="195"/>
      <c r="D348" s="195"/>
      <c r="E348" s="195"/>
    </row>
    <row r="349" spans="1:5" x14ac:dyDescent="0.2">
      <c r="A349" s="214"/>
      <c r="B349" s="195"/>
      <c r="C349" s="195"/>
      <c r="D349" s="195"/>
      <c r="E349" s="195"/>
    </row>
    <row r="350" spans="1:5" x14ac:dyDescent="0.2">
      <c r="A350" s="214"/>
      <c r="B350" s="195"/>
      <c r="C350" s="195"/>
      <c r="D350" s="195"/>
      <c r="E350" s="195"/>
    </row>
    <row r="351" spans="1:5" x14ac:dyDescent="0.2">
      <c r="A351" s="214"/>
      <c r="B351" s="195"/>
      <c r="C351" s="195"/>
      <c r="D351" s="195"/>
      <c r="E351" s="195"/>
    </row>
    <row r="352" spans="1:5" x14ac:dyDescent="0.2">
      <c r="A352" s="214"/>
      <c r="B352" s="195"/>
      <c r="C352" s="195"/>
      <c r="D352" s="195"/>
      <c r="E352" s="195"/>
    </row>
    <row r="353" spans="1:5" x14ac:dyDescent="0.2">
      <c r="A353" s="214"/>
      <c r="B353" s="195"/>
      <c r="C353" s="195"/>
      <c r="D353" s="195"/>
      <c r="E353" s="195"/>
    </row>
    <row r="354" spans="1:5" x14ac:dyDescent="0.2">
      <c r="A354" s="214"/>
      <c r="B354" s="195"/>
      <c r="C354" s="195"/>
      <c r="D354" s="195"/>
      <c r="E354" s="195"/>
    </row>
    <row r="355" spans="1:5" x14ac:dyDescent="0.2">
      <c r="A355" s="214"/>
      <c r="B355" s="195"/>
      <c r="C355" s="195"/>
      <c r="D355" s="195"/>
      <c r="E355" s="195"/>
    </row>
    <row r="356" spans="1:5" x14ac:dyDescent="0.2">
      <c r="A356" s="214"/>
      <c r="B356" s="195"/>
      <c r="C356" s="195"/>
      <c r="D356" s="195"/>
      <c r="E356" s="195"/>
    </row>
    <row r="357" spans="1:5" x14ac:dyDescent="0.2">
      <c r="A357" s="214"/>
      <c r="B357" s="195"/>
      <c r="C357" s="195"/>
      <c r="D357" s="195"/>
      <c r="E357" s="195"/>
    </row>
    <row r="358" spans="1:5" x14ac:dyDescent="0.2">
      <c r="A358" s="214"/>
      <c r="B358" s="195"/>
      <c r="C358" s="195"/>
      <c r="D358" s="195"/>
      <c r="E358" s="195"/>
    </row>
    <row r="359" spans="1:5" x14ac:dyDescent="0.2">
      <c r="A359" s="214"/>
      <c r="B359" s="195"/>
      <c r="C359" s="195"/>
      <c r="D359" s="195"/>
      <c r="E359" s="195"/>
    </row>
    <row r="360" spans="1:5" x14ac:dyDescent="0.2">
      <c r="A360" s="214"/>
      <c r="B360" s="195"/>
      <c r="C360" s="195"/>
      <c r="D360" s="195"/>
      <c r="E360" s="195"/>
    </row>
    <row r="361" spans="1:5" x14ac:dyDescent="0.2">
      <c r="A361" s="214"/>
      <c r="B361" s="195"/>
      <c r="C361" s="195"/>
      <c r="D361" s="195"/>
      <c r="E361" s="195"/>
    </row>
    <row r="362" spans="1:5" x14ac:dyDescent="0.2">
      <c r="A362" s="214"/>
      <c r="B362" s="195"/>
      <c r="C362" s="195"/>
      <c r="D362" s="195"/>
      <c r="E362" s="195"/>
    </row>
    <row r="363" spans="1:5" x14ac:dyDescent="0.2">
      <c r="A363" s="214"/>
      <c r="B363" s="195"/>
      <c r="C363" s="195"/>
      <c r="D363" s="195"/>
      <c r="E363" s="195"/>
    </row>
    <row r="364" spans="1:5" x14ac:dyDescent="0.2">
      <c r="A364" s="214"/>
      <c r="B364" s="195"/>
      <c r="C364" s="195"/>
      <c r="D364" s="195"/>
      <c r="E364" s="195"/>
    </row>
    <row r="365" spans="1:5" x14ac:dyDescent="0.2">
      <c r="A365" s="214"/>
      <c r="B365" s="195"/>
      <c r="C365" s="195"/>
      <c r="D365" s="195"/>
      <c r="E365" s="195"/>
    </row>
    <row r="366" spans="1:5" x14ac:dyDescent="0.2">
      <c r="A366" s="214"/>
      <c r="B366" s="195"/>
      <c r="C366" s="195"/>
      <c r="D366" s="195"/>
      <c r="E366" s="195"/>
    </row>
    <row r="367" spans="1:5" x14ac:dyDescent="0.2">
      <c r="A367" s="214"/>
      <c r="B367" s="195"/>
      <c r="C367" s="195"/>
      <c r="D367" s="195"/>
      <c r="E367" s="195"/>
    </row>
    <row r="368" spans="1:5" x14ac:dyDescent="0.2">
      <c r="A368" s="214"/>
      <c r="B368" s="195"/>
      <c r="C368" s="195"/>
      <c r="D368" s="195"/>
      <c r="E368" s="195"/>
    </row>
    <row r="369" spans="1:5" x14ac:dyDescent="0.2">
      <c r="A369" s="214"/>
      <c r="B369" s="195"/>
      <c r="C369" s="195"/>
      <c r="D369" s="195"/>
      <c r="E369" s="195"/>
    </row>
    <row r="370" spans="1:5" x14ac:dyDescent="0.2">
      <c r="A370" s="214"/>
      <c r="B370" s="195"/>
      <c r="C370" s="195"/>
      <c r="D370" s="195"/>
      <c r="E370" s="195"/>
    </row>
    <row r="371" spans="1:5" x14ac:dyDescent="0.2">
      <c r="A371" s="214"/>
      <c r="B371" s="195"/>
      <c r="C371" s="195"/>
      <c r="D371" s="195"/>
      <c r="E371" s="195"/>
    </row>
    <row r="372" spans="1:5" x14ac:dyDescent="0.2">
      <c r="A372" s="214"/>
      <c r="B372" s="195"/>
      <c r="C372" s="195"/>
      <c r="D372" s="195"/>
      <c r="E372" s="195"/>
    </row>
    <row r="373" spans="1:5" x14ac:dyDescent="0.2">
      <c r="A373" s="214"/>
      <c r="B373" s="195"/>
      <c r="C373" s="195"/>
      <c r="D373" s="195"/>
      <c r="E373" s="195"/>
    </row>
    <row r="374" spans="1:5" x14ac:dyDescent="0.2">
      <c r="A374" s="214"/>
      <c r="B374" s="195"/>
      <c r="C374" s="195"/>
      <c r="D374" s="195"/>
      <c r="E374" s="195"/>
    </row>
    <row r="375" spans="1:5" x14ac:dyDescent="0.2">
      <c r="A375" s="214"/>
      <c r="B375" s="195"/>
      <c r="C375" s="195"/>
      <c r="D375" s="195"/>
      <c r="E375" s="195"/>
    </row>
    <row r="376" spans="1:5" x14ac:dyDescent="0.2">
      <c r="A376" s="214"/>
      <c r="B376" s="195"/>
      <c r="C376" s="195"/>
      <c r="D376" s="195"/>
      <c r="E376" s="195"/>
    </row>
    <row r="377" spans="1:5" x14ac:dyDescent="0.2">
      <c r="A377" s="214"/>
      <c r="B377" s="195"/>
      <c r="C377" s="195"/>
      <c r="D377" s="195"/>
      <c r="E377" s="195"/>
    </row>
    <row r="378" spans="1:5" x14ac:dyDescent="0.2">
      <c r="A378" s="214"/>
      <c r="B378" s="195"/>
      <c r="C378" s="195"/>
      <c r="D378" s="195"/>
      <c r="E378" s="195"/>
    </row>
    <row r="379" spans="1:5" x14ac:dyDescent="0.2">
      <c r="A379" s="214"/>
      <c r="B379" s="195"/>
      <c r="C379" s="195"/>
      <c r="D379" s="195"/>
      <c r="E379" s="195"/>
    </row>
    <row r="380" spans="1:5" x14ac:dyDescent="0.2">
      <c r="A380" s="214"/>
      <c r="B380" s="195"/>
      <c r="C380" s="195"/>
      <c r="D380" s="195"/>
      <c r="E380" s="195"/>
    </row>
    <row r="381" spans="1:5" x14ac:dyDescent="0.2">
      <c r="A381" s="214"/>
      <c r="B381" s="195"/>
      <c r="C381" s="195"/>
      <c r="D381" s="195"/>
      <c r="E381" s="195"/>
    </row>
    <row r="382" spans="1:5" x14ac:dyDescent="0.2">
      <c r="A382" s="214"/>
      <c r="B382" s="195"/>
      <c r="C382" s="195"/>
      <c r="D382" s="195"/>
      <c r="E382" s="195"/>
    </row>
    <row r="383" spans="1:5" x14ac:dyDescent="0.2">
      <c r="A383" s="214"/>
      <c r="B383" s="195"/>
      <c r="C383" s="195"/>
      <c r="D383" s="195"/>
      <c r="E383" s="195"/>
    </row>
    <row r="384" spans="1:5" x14ac:dyDescent="0.2">
      <c r="A384" s="214"/>
      <c r="B384" s="195"/>
      <c r="C384" s="195"/>
      <c r="D384" s="195"/>
      <c r="E384" s="195"/>
    </row>
    <row r="385" spans="1:5" x14ac:dyDescent="0.2">
      <c r="A385" s="214"/>
      <c r="B385" s="195"/>
      <c r="C385" s="195"/>
      <c r="D385" s="195"/>
      <c r="E385" s="195"/>
    </row>
    <row r="386" spans="1:5" x14ac:dyDescent="0.2">
      <c r="A386" s="214"/>
      <c r="B386" s="195"/>
      <c r="C386" s="195"/>
      <c r="D386" s="195"/>
      <c r="E386" s="195"/>
    </row>
    <row r="387" spans="1:5" x14ac:dyDescent="0.2">
      <c r="A387" s="214"/>
      <c r="B387" s="195"/>
      <c r="C387" s="195"/>
      <c r="D387" s="195"/>
      <c r="E387" s="195"/>
    </row>
    <row r="388" spans="1:5" x14ac:dyDescent="0.2">
      <c r="A388" s="214"/>
      <c r="B388" s="195"/>
      <c r="C388" s="195"/>
      <c r="D388" s="195"/>
      <c r="E388" s="195"/>
    </row>
    <row r="389" spans="1:5" x14ac:dyDescent="0.2">
      <c r="A389" s="214"/>
      <c r="B389" s="195"/>
      <c r="C389" s="195"/>
      <c r="D389" s="195"/>
      <c r="E389" s="195"/>
    </row>
    <row r="390" spans="1:5" x14ac:dyDescent="0.2">
      <c r="A390" s="214"/>
      <c r="B390" s="195"/>
      <c r="C390" s="195"/>
      <c r="D390" s="195"/>
      <c r="E390" s="195"/>
    </row>
    <row r="391" spans="1:5" x14ac:dyDescent="0.2">
      <c r="A391" s="214"/>
      <c r="B391" s="195"/>
      <c r="C391" s="195"/>
      <c r="D391" s="195"/>
      <c r="E391" s="195"/>
    </row>
    <row r="392" spans="1:5" x14ac:dyDescent="0.2">
      <c r="A392" s="214"/>
      <c r="B392" s="195"/>
      <c r="C392" s="195"/>
      <c r="D392" s="195"/>
      <c r="E392" s="195"/>
    </row>
    <row r="393" spans="1:5" x14ac:dyDescent="0.2">
      <c r="A393" s="214"/>
      <c r="B393" s="195"/>
      <c r="C393" s="195"/>
      <c r="D393" s="195"/>
      <c r="E393" s="195"/>
    </row>
    <row r="394" spans="1:5" x14ac:dyDescent="0.2">
      <c r="A394" s="214"/>
      <c r="B394" s="195"/>
      <c r="C394" s="195"/>
      <c r="D394" s="195"/>
      <c r="E394" s="195"/>
    </row>
    <row r="395" spans="1:5" x14ac:dyDescent="0.2">
      <c r="A395" s="214"/>
      <c r="B395" s="195"/>
      <c r="C395" s="195"/>
      <c r="D395" s="195"/>
      <c r="E395" s="195"/>
    </row>
    <row r="396" spans="1:5" x14ac:dyDescent="0.2">
      <c r="A396" s="214"/>
      <c r="B396" s="195"/>
      <c r="C396" s="195"/>
      <c r="D396" s="195"/>
      <c r="E396" s="195"/>
    </row>
    <row r="397" spans="1:5" x14ac:dyDescent="0.2">
      <c r="A397" s="214"/>
      <c r="B397" s="195"/>
      <c r="C397" s="195"/>
      <c r="D397" s="195"/>
      <c r="E397" s="195"/>
    </row>
    <row r="398" spans="1:5" x14ac:dyDescent="0.2">
      <c r="A398" s="214"/>
      <c r="B398" s="195"/>
      <c r="C398" s="195"/>
      <c r="D398" s="195"/>
      <c r="E398" s="195"/>
    </row>
    <row r="399" spans="1:5" x14ac:dyDescent="0.2">
      <c r="A399" s="214"/>
      <c r="B399" s="195"/>
      <c r="C399" s="195"/>
      <c r="D399" s="195"/>
      <c r="E399" s="195"/>
    </row>
    <row r="400" spans="1:5" x14ac:dyDescent="0.2">
      <c r="A400" s="214"/>
      <c r="B400" s="195"/>
      <c r="C400" s="195"/>
      <c r="D400" s="195"/>
      <c r="E400" s="195"/>
    </row>
    <row r="401" spans="1:5" x14ac:dyDescent="0.2">
      <c r="A401" s="214"/>
      <c r="B401" s="195"/>
      <c r="C401" s="195"/>
      <c r="D401" s="195"/>
      <c r="E401" s="195"/>
    </row>
    <row r="402" spans="1:5" x14ac:dyDescent="0.2">
      <c r="A402" s="214"/>
      <c r="B402" s="195"/>
      <c r="C402" s="195"/>
      <c r="D402" s="195"/>
      <c r="E402" s="195"/>
    </row>
    <row r="403" spans="1:5" x14ac:dyDescent="0.2">
      <c r="A403" s="214"/>
      <c r="B403" s="195"/>
      <c r="C403" s="195"/>
      <c r="D403" s="195"/>
      <c r="E403" s="195"/>
    </row>
    <row r="404" spans="1:5" x14ac:dyDescent="0.2">
      <c r="A404" s="214"/>
      <c r="B404" s="195"/>
      <c r="C404" s="195"/>
      <c r="D404" s="195"/>
      <c r="E404" s="195"/>
    </row>
    <row r="405" spans="1:5" x14ac:dyDescent="0.2">
      <c r="A405" s="214"/>
      <c r="B405" s="195"/>
      <c r="C405" s="195"/>
      <c r="D405" s="195"/>
      <c r="E405" s="195"/>
    </row>
    <row r="406" spans="1:5" x14ac:dyDescent="0.2">
      <c r="A406" s="214"/>
      <c r="B406" s="195"/>
      <c r="C406" s="195"/>
      <c r="D406" s="195"/>
      <c r="E406" s="195"/>
    </row>
    <row r="407" spans="1:5" x14ac:dyDescent="0.2">
      <c r="A407" s="214"/>
      <c r="B407" s="195"/>
      <c r="C407" s="195"/>
      <c r="D407" s="195"/>
      <c r="E407" s="195"/>
    </row>
    <row r="408" spans="1:5" x14ac:dyDescent="0.2">
      <c r="A408" s="214"/>
      <c r="B408" s="195"/>
      <c r="C408" s="195"/>
      <c r="D408" s="195"/>
      <c r="E408" s="195"/>
    </row>
    <row r="409" spans="1:5" x14ac:dyDescent="0.2">
      <c r="A409" s="214"/>
      <c r="B409" s="195"/>
      <c r="C409" s="195"/>
      <c r="D409" s="195"/>
      <c r="E409" s="195"/>
    </row>
    <row r="410" spans="1:5" x14ac:dyDescent="0.2">
      <c r="A410" s="214"/>
      <c r="B410" s="195"/>
      <c r="C410" s="195"/>
      <c r="D410" s="195"/>
      <c r="E410" s="195"/>
    </row>
    <row r="411" spans="1:5" x14ac:dyDescent="0.2">
      <c r="A411" s="214"/>
      <c r="B411" s="195"/>
      <c r="C411" s="195"/>
      <c r="D411" s="195"/>
      <c r="E411" s="195"/>
    </row>
    <row r="412" spans="1:5" x14ac:dyDescent="0.2">
      <c r="A412" s="214"/>
      <c r="B412" s="195"/>
      <c r="C412" s="195"/>
      <c r="D412" s="195"/>
      <c r="E412" s="195"/>
    </row>
    <row r="413" spans="1:5" x14ac:dyDescent="0.2">
      <c r="A413" s="214"/>
      <c r="B413" s="195"/>
      <c r="C413" s="195"/>
      <c r="D413" s="195"/>
      <c r="E413" s="195"/>
    </row>
    <row r="414" spans="1:5" x14ac:dyDescent="0.2">
      <c r="A414" s="214"/>
      <c r="B414" s="195"/>
      <c r="C414" s="195"/>
      <c r="D414" s="195"/>
      <c r="E414" s="195"/>
    </row>
    <row r="415" spans="1:5" x14ac:dyDescent="0.2">
      <c r="A415" s="214"/>
      <c r="B415" s="195"/>
      <c r="C415" s="195"/>
      <c r="D415" s="195"/>
      <c r="E415" s="195"/>
    </row>
    <row r="416" spans="1:5" x14ac:dyDescent="0.2">
      <c r="A416" s="214"/>
      <c r="B416" s="195"/>
      <c r="C416" s="195"/>
      <c r="D416" s="195"/>
      <c r="E416" s="195"/>
    </row>
    <row r="417" spans="1:5" x14ac:dyDescent="0.2">
      <c r="A417" s="214"/>
      <c r="B417" s="195"/>
      <c r="C417" s="195"/>
      <c r="D417" s="195"/>
      <c r="E417" s="195"/>
    </row>
    <row r="418" spans="1:5" x14ac:dyDescent="0.2">
      <c r="A418" s="214"/>
      <c r="B418" s="195"/>
      <c r="C418" s="195"/>
      <c r="D418" s="195"/>
      <c r="E418" s="195"/>
    </row>
    <row r="419" spans="1:5" x14ac:dyDescent="0.2">
      <c r="A419" s="214"/>
      <c r="B419" s="195"/>
      <c r="C419" s="195"/>
      <c r="D419" s="195"/>
      <c r="E419" s="195"/>
    </row>
    <row r="420" spans="1:5" x14ac:dyDescent="0.2">
      <c r="A420" s="214"/>
      <c r="B420" s="195"/>
      <c r="C420" s="195"/>
      <c r="D420" s="195"/>
      <c r="E420" s="195"/>
    </row>
    <row r="421" spans="1:5" x14ac:dyDescent="0.2">
      <c r="A421" s="214"/>
      <c r="B421" s="195"/>
      <c r="C421" s="195"/>
      <c r="D421" s="195"/>
      <c r="E421" s="195"/>
    </row>
    <row r="422" spans="1:5" x14ac:dyDescent="0.2">
      <c r="A422" s="214"/>
      <c r="B422" s="195"/>
      <c r="C422" s="195"/>
      <c r="D422" s="195"/>
      <c r="E422" s="195"/>
    </row>
    <row r="423" spans="1:5" x14ac:dyDescent="0.2">
      <c r="A423" s="214"/>
      <c r="B423" s="195"/>
      <c r="C423" s="195"/>
      <c r="D423" s="195"/>
      <c r="E423" s="195"/>
    </row>
    <row r="424" spans="1:5" x14ac:dyDescent="0.2">
      <c r="A424" s="214"/>
      <c r="B424" s="195"/>
      <c r="C424" s="195"/>
      <c r="D424" s="195"/>
      <c r="E424" s="195"/>
    </row>
    <row r="425" spans="1:5" x14ac:dyDescent="0.2">
      <c r="A425" s="214"/>
      <c r="B425" s="195"/>
      <c r="C425" s="195"/>
      <c r="D425" s="195"/>
      <c r="E425" s="195"/>
    </row>
    <row r="426" spans="1:5" x14ac:dyDescent="0.2">
      <c r="A426" s="214"/>
      <c r="B426" s="195"/>
      <c r="C426" s="195"/>
      <c r="D426" s="195"/>
      <c r="E426" s="195"/>
    </row>
    <row r="427" spans="1:5" x14ac:dyDescent="0.2">
      <c r="A427" s="214"/>
      <c r="B427" s="195"/>
      <c r="C427" s="195"/>
      <c r="D427" s="195"/>
      <c r="E427" s="195"/>
    </row>
    <row r="428" spans="1:5" x14ac:dyDescent="0.2">
      <c r="A428" s="214"/>
      <c r="B428" s="195"/>
      <c r="C428" s="195"/>
      <c r="D428" s="195"/>
      <c r="E428" s="195"/>
    </row>
    <row r="429" spans="1:5" x14ac:dyDescent="0.2">
      <c r="A429" s="214"/>
      <c r="B429" s="195"/>
      <c r="C429" s="195"/>
      <c r="D429" s="195"/>
      <c r="E429" s="195"/>
    </row>
    <row r="430" spans="1:5" x14ac:dyDescent="0.2">
      <c r="A430" s="214"/>
      <c r="B430" s="195"/>
      <c r="C430" s="195"/>
      <c r="D430" s="195"/>
      <c r="E430" s="195"/>
    </row>
    <row r="431" spans="1:5" x14ac:dyDescent="0.2">
      <c r="A431" s="214"/>
      <c r="B431" s="195"/>
      <c r="C431" s="195"/>
      <c r="D431" s="195"/>
      <c r="E431" s="195"/>
    </row>
    <row r="432" spans="1:5" x14ac:dyDescent="0.2">
      <c r="A432" s="214"/>
      <c r="B432" s="195"/>
      <c r="C432" s="195"/>
      <c r="D432" s="195"/>
      <c r="E432" s="195"/>
    </row>
    <row r="433" spans="1:5" x14ac:dyDescent="0.2">
      <c r="A433" s="214"/>
      <c r="B433" s="195"/>
      <c r="C433" s="195"/>
      <c r="D433" s="195"/>
      <c r="E433" s="195"/>
    </row>
    <row r="434" spans="1:5" x14ac:dyDescent="0.2">
      <c r="A434" s="214"/>
      <c r="B434" s="195"/>
      <c r="C434" s="195"/>
      <c r="D434" s="195"/>
      <c r="E434" s="195"/>
    </row>
    <row r="435" spans="1:5" x14ac:dyDescent="0.2">
      <c r="A435" s="214"/>
      <c r="B435" s="195"/>
      <c r="C435" s="195"/>
      <c r="D435" s="195"/>
      <c r="E435" s="195"/>
    </row>
    <row r="436" spans="1:5" x14ac:dyDescent="0.2">
      <c r="A436" s="214"/>
      <c r="B436" s="195"/>
      <c r="C436" s="195"/>
      <c r="D436" s="195"/>
      <c r="E436" s="195"/>
    </row>
    <row r="437" spans="1:5" x14ac:dyDescent="0.2">
      <c r="A437" s="214"/>
      <c r="B437" s="195"/>
      <c r="C437" s="195"/>
      <c r="D437" s="195"/>
      <c r="E437" s="195"/>
    </row>
    <row r="438" spans="1:5" x14ac:dyDescent="0.2">
      <c r="A438" s="214"/>
      <c r="B438" s="195"/>
      <c r="C438" s="195"/>
      <c r="D438" s="195"/>
      <c r="E438" s="195"/>
    </row>
    <row r="439" spans="1:5" x14ac:dyDescent="0.2">
      <c r="A439" s="214"/>
      <c r="B439" s="195"/>
      <c r="C439" s="195"/>
      <c r="D439" s="195"/>
      <c r="E439" s="195"/>
    </row>
    <row r="440" spans="1:5" x14ac:dyDescent="0.2">
      <c r="A440" s="214"/>
      <c r="B440" s="195"/>
      <c r="C440" s="195"/>
      <c r="D440" s="195"/>
      <c r="E440" s="195"/>
    </row>
    <row r="441" spans="1:5" x14ac:dyDescent="0.2">
      <c r="A441" s="214"/>
      <c r="B441" s="195"/>
      <c r="C441" s="195"/>
      <c r="D441" s="195"/>
      <c r="E441" s="195"/>
    </row>
    <row r="442" spans="1:5" x14ac:dyDescent="0.2">
      <c r="A442" s="214"/>
      <c r="B442" s="195"/>
      <c r="C442" s="195"/>
      <c r="D442" s="195"/>
      <c r="E442" s="195"/>
    </row>
    <row r="443" spans="1:5" x14ac:dyDescent="0.2">
      <c r="A443" s="214"/>
      <c r="B443" s="195"/>
      <c r="C443" s="195"/>
      <c r="D443" s="195"/>
      <c r="E443" s="195"/>
    </row>
    <row r="444" spans="1:5" x14ac:dyDescent="0.2">
      <c r="A444" s="214"/>
      <c r="B444" s="195"/>
      <c r="C444" s="195"/>
      <c r="D444" s="195"/>
      <c r="E444" s="195"/>
    </row>
    <row r="445" spans="1:5" x14ac:dyDescent="0.2">
      <c r="A445" s="214"/>
      <c r="B445" s="195"/>
      <c r="C445" s="195"/>
      <c r="D445" s="195"/>
      <c r="E445" s="195"/>
    </row>
    <row r="446" spans="1:5" x14ac:dyDescent="0.2">
      <c r="A446" s="214"/>
      <c r="B446" s="195"/>
      <c r="C446" s="195"/>
      <c r="D446" s="195"/>
      <c r="E446" s="195"/>
    </row>
    <row r="447" spans="1:5" x14ac:dyDescent="0.2">
      <c r="A447" s="214"/>
      <c r="B447" s="195"/>
      <c r="C447" s="195"/>
      <c r="D447" s="195"/>
      <c r="E447" s="195"/>
    </row>
    <row r="448" spans="1:5" x14ac:dyDescent="0.2">
      <c r="A448" s="214"/>
      <c r="B448" s="195"/>
      <c r="C448" s="195"/>
      <c r="D448" s="195"/>
      <c r="E448" s="195"/>
    </row>
    <row r="449" spans="1:5" x14ac:dyDescent="0.2">
      <c r="A449" s="214"/>
      <c r="B449" s="195"/>
      <c r="C449" s="195"/>
      <c r="D449" s="195"/>
      <c r="E449" s="195"/>
    </row>
    <row r="450" spans="1:5" x14ac:dyDescent="0.2">
      <c r="A450" s="214"/>
      <c r="B450" s="195"/>
      <c r="C450" s="195"/>
      <c r="D450" s="195"/>
      <c r="E450" s="195"/>
    </row>
    <row r="451" spans="1:5" x14ac:dyDescent="0.2">
      <c r="A451" s="214"/>
      <c r="B451" s="195"/>
      <c r="C451" s="195"/>
      <c r="D451" s="195"/>
      <c r="E451" s="195"/>
    </row>
    <row r="452" spans="1:5" x14ac:dyDescent="0.2">
      <c r="A452" s="214"/>
      <c r="B452" s="195"/>
      <c r="C452" s="195"/>
      <c r="D452" s="195"/>
      <c r="E452" s="195"/>
    </row>
    <row r="453" spans="1:5" x14ac:dyDescent="0.2">
      <c r="A453" s="214"/>
      <c r="B453" s="195"/>
      <c r="C453" s="195"/>
      <c r="D453" s="195"/>
      <c r="E453" s="195"/>
    </row>
    <row r="454" spans="1:5" x14ac:dyDescent="0.2">
      <c r="A454" s="214"/>
      <c r="B454" s="195"/>
      <c r="C454" s="195"/>
      <c r="D454" s="195"/>
      <c r="E454" s="195"/>
    </row>
    <row r="455" spans="1:5" x14ac:dyDescent="0.2">
      <c r="A455" s="214"/>
      <c r="B455" s="195"/>
      <c r="C455" s="195"/>
      <c r="D455" s="195"/>
      <c r="E455" s="195"/>
    </row>
    <row r="456" spans="1:5" x14ac:dyDescent="0.2">
      <c r="A456" s="214"/>
      <c r="B456" s="195"/>
      <c r="C456" s="195"/>
      <c r="D456" s="195"/>
      <c r="E456" s="195"/>
    </row>
    <row r="457" spans="1:5" x14ac:dyDescent="0.2">
      <c r="A457" s="214"/>
      <c r="B457" s="195"/>
      <c r="C457" s="195"/>
      <c r="D457" s="195"/>
      <c r="E457" s="195"/>
    </row>
    <row r="458" spans="1:5" x14ac:dyDescent="0.2">
      <c r="A458" s="214"/>
      <c r="B458" s="195"/>
      <c r="C458" s="195"/>
      <c r="D458" s="195"/>
      <c r="E458" s="195"/>
    </row>
    <row r="459" spans="1:5" x14ac:dyDescent="0.2">
      <c r="A459" s="214"/>
      <c r="B459" s="195"/>
      <c r="C459" s="195"/>
      <c r="D459" s="195"/>
      <c r="E459" s="195"/>
    </row>
    <row r="460" spans="1:5" x14ac:dyDescent="0.2">
      <c r="A460" s="214"/>
      <c r="B460" s="195"/>
      <c r="C460" s="195"/>
      <c r="D460" s="195"/>
      <c r="E460" s="195"/>
    </row>
    <row r="461" spans="1:5" x14ac:dyDescent="0.2">
      <c r="A461" s="214"/>
      <c r="B461" s="195"/>
      <c r="C461" s="195"/>
      <c r="D461" s="195"/>
      <c r="E461" s="195"/>
    </row>
    <row r="462" spans="1:5" x14ac:dyDescent="0.2">
      <c r="A462" s="214"/>
      <c r="B462" s="195"/>
      <c r="C462" s="195"/>
      <c r="D462" s="195"/>
      <c r="E462" s="195"/>
    </row>
    <row r="463" spans="1:5" x14ac:dyDescent="0.2">
      <c r="A463" s="214"/>
      <c r="B463" s="195"/>
      <c r="C463" s="195"/>
      <c r="D463" s="195"/>
      <c r="E463" s="195"/>
    </row>
    <row r="464" spans="1:5" x14ac:dyDescent="0.2">
      <c r="A464" s="214"/>
      <c r="B464" s="195"/>
      <c r="C464" s="195"/>
      <c r="D464" s="195"/>
      <c r="E464" s="195"/>
    </row>
    <row r="465" spans="1:5" x14ac:dyDescent="0.2">
      <c r="A465" s="214"/>
      <c r="B465" s="195"/>
      <c r="C465" s="195"/>
      <c r="D465" s="195"/>
      <c r="E465" s="195"/>
    </row>
    <row r="466" spans="1:5" x14ac:dyDescent="0.2">
      <c r="A466" s="214"/>
      <c r="B466" s="195"/>
      <c r="C466" s="195"/>
      <c r="D466" s="195"/>
      <c r="E466" s="195"/>
    </row>
    <row r="467" spans="1:5" x14ac:dyDescent="0.2">
      <c r="A467" s="214"/>
      <c r="B467" s="195"/>
      <c r="C467" s="195"/>
      <c r="D467" s="195"/>
      <c r="E467" s="195"/>
    </row>
    <row r="468" spans="1:5" x14ac:dyDescent="0.2">
      <c r="A468" s="214"/>
      <c r="B468" s="195"/>
      <c r="C468" s="195"/>
      <c r="D468" s="195"/>
      <c r="E468" s="195"/>
    </row>
    <row r="469" spans="1:5" x14ac:dyDescent="0.2">
      <c r="A469" s="214"/>
      <c r="B469" s="195"/>
      <c r="C469" s="195"/>
      <c r="D469" s="195"/>
      <c r="E469" s="195"/>
    </row>
    <row r="470" spans="1:5" x14ac:dyDescent="0.2">
      <c r="A470" s="214"/>
      <c r="B470" s="195"/>
      <c r="C470" s="195"/>
      <c r="D470" s="195"/>
      <c r="E470" s="195"/>
    </row>
    <row r="471" spans="1:5" x14ac:dyDescent="0.2">
      <c r="A471" s="214"/>
      <c r="B471" s="195"/>
      <c r="C471" s="195"/>
      <c r="D471" s="195"/>
      <c r="E471" s="195"/>
    </row>
    <row r="472" spans="1:5" x14ac:dyDescent="0.2">
      <c r="A472" s="214"/>
      <c r="B472" s="195"/>
      <c r="C472" s="195"/>
      <c r="D472" s="195"/>
      <c r="E472" s="195"/>
    </row>
    <row r="473" spans="1:5" x14ac:dyDescent="0.2">
      <c r="A473" s="214"/>
      <c r="B473" s="195"/>
      <c r="C473" s="195"/>
      <c r="D473" s="195"/>
      <c r="E473" s="195"/>
    </row>
    <row r="474" spans="1:5" x14ac:dyDescent="0.2">
      <c r="A474" s="214"/>
      <c r="B474" s="195"/>
      <c r="C474" s="195"/>
      <c r="D474" s="195"/>
      <c r="E474" s="195"/>
    </row>
    <row r="475" spans="1:5" x14ac:dyDescent="0.2">
      <c r="A475" s="214"/>
      <c r="B475" s="195"/>
      <c r="C475" s="195"/>
      <c r="D475" s="195"/>
      <c r="E475" s="195"/>
    </row>
    <row r="476" spans="1:5" x14ac:dyDescent="0.2">
      <c r="A476" s="214"/>
      <c r="B476" s="195"/>
      <c r="C476" s="195"/>
      <c r="D476" s="195"/>
      <c r="E476" s="195"/>
    </row>
    <row r="477" spans="1:5" x14ac:dyDescent="0.2">
      <c r="A477" s="214"/>
      <c r="B477" s="195"/>
      <c r="C477" s="195"/>
      <c r="D477" s="195"/>
      <c r="E477" s="195"/>
    </row>
    <row r="478" spans="1:5" x14ac:dyDescent="0.2">
      <c r="A478" s="214"/>
      <c r="B478" s="195"/>
      <c r="C478" s="195"/>
      <c r="D478" s="195"/>
      <c r="E478" s="195"/>
    </row>
    <row r="479" spans="1:5" x14ac:dyDescent="0.2">
      <c r="A479" s="214"/>
      <c r="B479" s="195"/>
      <c r="C479" s="195"/>
      <c r="D479" s="195"/>
      <c r="E479" s="195"/>
    </row>
    <row r="480" spans="1:5" x14ac:dyDescent="0.2">
      <c r="A480" s="214"/>
      <c r="B480" s="195"/>
      <c r="C480" s="195"/>
      <c r="D480" s="195"/>
      <c r="E480" s="195"/>
    </row>
    <row r="481" spans="1:5" x14ac:dyDescent="0.2">
      <c r="A481" s="214"/>
      <c r="B481" s="195"/>
      <c r="C481" s="195"/>
      <c r="D481" s="195"/>
      <c r="E481" s="195"/>
    </row>
    <row r="482" spans="1:5" x14ac:dyDescent="0.2">
      <c r="A482" s="214"/>
      <c r="B482" s="195"/>
      <c r="C482" s="195"/>
      <c r="D482" s="195"/>
      <c r="E482" s="195"/>
    </row>
    <row r="483" spans="1:5" x14ac:dyDescent="0.2">
      <c r="A483" s="214"/>
      <c r="B483" s="195"/>
      <c r="C483" s="195"/>
      <c r="D483" s="195"/>
      <c r="E483" s="195"/>
    </row>
    <row r="484" spans="1:5" x14ac:dyDescent="0.2">
      <c r="A484" s="214"/>
      <c r="B484" s="195"/>
      <c r="C484" s="195"/>
      <c r="D484" s="195"/>
      <c r="E484" s="195"/>
    </row>
    <row r="485" spans="1:5" x14ac:dyDescent="0.2">
      <c r="A485" s="214"/>
      <c r="B485" s="195"/>
      <c r="C485" s="195"/>
      <c r="D485" s="195"/>
      <c r="E485" s="195"/>
    </row>
    <row r="486" spans="1:5" x14ac:dyDescent="0.2">
      <c r="A486" s="214"/>
      <c r="B486" s="195"/>
      <c r="C486" s="195"/>
      <c r="D486" s="195"/>
      <c r="E486" s="195"/>
    </row>
    <row r="487" spans="1:5" x14ac:dyDescent="0.2">
      <c r="A487" s="214"/>
      <c r="B487" s="195"/>
      <c r="C487" s="195"/>
      <c r="D487" s="195"/>
      <c r="E487" s="195"/>
    </row>
    <row r="488" spans="1:5" x14ac:dyDescent="0.2">
      <c r="A488" s="214"/>
      <c r="B488" s="195"/>
      <c r="C488" s="195"/>
      <c r="D488" s="195"/>
      <c r="E488" s="195"/>
    </row>
    <row r="489" spans="1:5" x14ac:dyDescent="0.2">
      <c r="A489" s="214"/>
      <c r="B489" s="195"/>
      <c r="C489" s="195"/>
      <c r="D489" s="195"/>
      <c r="E489" s="195"/>
    </row>
    <row r="490" spans="1:5" x14ac:dyDescent="0.2">
      <c r="A490" s="214"/>
      <c r="B490" s="195"/>
      <c r="C490" s="195"/>
      <c r="D490" s="195"/>
      <c r="E490" s="195"/>
    </row>
    <row r="491" spans="1:5" x14ac:dyDescent="0.2">
      <c r="A491" s="214"/>
      <c r="B491" s="195"/>
      <c r="C491" s="195"/>
      <c r="D491" s="195"/>
      <c r="E491" s="195"/>
    </row>
    <row r="492" spans="1:5" x14ac:dyDescent="0.2">
      <c r="A492" s="214"/>
      <c r="B492" s="195"/>
      <c r="C492" s="195"/>
      <c r="D492" s="195"/>
      <c r="E492" s="195"/>
    </row>
    <row r="493" spans="1:5" x14ac:dyDescent="0.2">
      <c r="A493" s="214"/>
      <c r="B493" s="195"/>
      <c r="C493" s="195"/>
      <c r="D493" s="195"/>
      <c r="E493" s="195"/>
    </row>
    <row r="494" spans="1:5" x14ac:dyDescent="0.2">
      <c r="A494" s="214"/>
      <c r="B494" s="195"/>
      <c r="C494" s="195"/>
      <c r="D494" s="195"/>
      <c r="E494" s="195"/>
    </row>
    <row r="495" spans="1:5" x14ac:dyDescent="0.2">
      <c r="A495" s="214"/>
      <c r="B495" s="195"/>
      <c r="C495" s="195"/>
      <c r="D495" s="195"/>
      <c r="E495" s="195"/>
    </row>
    <row r="496" spans="1:5" x14ac:dyDescent="0.2">
      <c r="A496" s="214"/>
      <c r="B496" s="195"/>
      <c r="C496" s="195"/>
      <c r="D496" s="195"/>
      <c r="E496" s="195"/>
    </row>
    <row r="497" spans="1:5" x14ac:dyDescent="0.2">
      <c r="A497" s="214"/>
      <c r="B497" s="195"/>
      <c r="C497" s="195"/>
      <c r="D497" s="195"/>
      <c r="E497" s="195"/>
    </row>
    <row r="498" spans="1:5" x14ac:dyDescent="0.2">
      <c r="A498" s="214"/>
      <c r="B498" s="195"/>
      <c r="C498" s="195"/>
      <c r="D498" s="195"/>
      <c r="E498" s="195"/>
    </row>
    <row r="499" spans="1:5" x14ac:dyDescent="0.2">
      <c r="A499" s="214"/>
      <c r="B499" s="195"/>
      <c r="C499" s="195"/>
      <c r="D499" s="195"/>
      <c r="E499" s="195"/>
    </row>
    <row r="500" spans="1:5" x14ac:dyDescent="0.2">
      <c r="A500" s="214"/>
      <c r="B500" s="195"/>
      <c r="C500" s="195"/>
      <c r="D500" s="195"/>
      <c r="E500" s="195"/>
    </row>
    <row r="501" spans="1:5" x14ac:dyDescent="0.2">
      <c r="A501" s="214"/>
      <c r="B501" s="195"/>
      <c r="C501" s="195"/>
      <c r="D501" s="195"/>
      <c r="E501" s="195"/>
    </row>
    <row r="502" spans="1:5" x14ac:dyDescent="0.2">
      <c r="A502" s="214"/>
      <c r="B502" s="195"/>
      <c r="C502" s="195"/>
      <c r="D502" s="195"/>
      <c r="E502" s="195"/>
    </row>
    <row r="503" spans="1:5" x14ac:dyDescent="0.2">
      <c r="A503" s="214"/>
      <c r="B503" s="195"/>
      <c r="C503" s="195"/>
      <c r="D503" s="195"/>
      <c r="E503" s="195"/>
    </row>
    <row r="504" spans="1:5" x14ac:dyDescent="0.2">
      <c r="A504" s="214"/>
      <c r="B504" s="195"/>
      <c r="C504" s="195"/>
      <c r="D504" s="195"/>
      <c r="E504" s="195"/>
    </row>
    <row r="505" spans="1:5" x14ac:dyDescent="0.2">
      <c r="A505" s="214"/>
      <c r="B505" s="195"/>
      <c r="C505" s="195"/>
      <c r="D505" s="195"/>
      <c r="E505" s="195"/>
    </row>
    <row r="506" spans="1:5" x14ac:dyDescent="0.2">
      <c r="A506" s="214"/>
      <c r="B506" s="195"/>
      <c r="C506" s="195"/>
      <c r="D506" s="195"/>
      <c r="E506" s="195"/>
    </row>
    <row r="507" spans="1:5" x14ac:dyDescent="0.2">
      <c r="A507" s="214"/>
      <c r="B507" s="195"/>
      <c r="C507" s="195"/>
      <c r="D507" s="195"/>
      <c r="E507" s="195"/>
    </row>
    <row r="508" spans="1:5" x14ac:dyDescent="0.2">
      <c r="A508" s="214"/>
      <c r="B508" s="195"/>
      <c r="C508" s="195"/>
      <c r="D508" s="195"/>
      <c r="E508" s="195"/>
    </row>
    <row r="509" spans="1:5" x14ac:dyDescent="0.2">
      <c r="A509" s="214"/>
      <c r="B509" s="195"/>
      <c r="C509" s="195"/>
      <c r="D509" s="195"/>
      <c r="E509" s="195"/>
    </row>
    <row r="510" spans="1:5" x14ac:dyDescent="0.2">
      <c r="A510" s="214"/>
      <c r="B510" s="195"/>
      <c r="C510" s="195"/>
      <c r="D510" s="195"/>
      <c r="E510" s="195"/>
    </row>
    <row r="511" spans="1:5" x14ac:dyDescent="0.2">
      <c r="A511" s="214"/>
      <c r="B511" s="195"/>
      <c r="C511" s="195"/>
      <c r="D511" s="195"/>
      <c r="E511" s="195"/>
    </row>
    <row r="512" spans="1:5" x14ac:dyDescent="0.2">
      <c r="A512" s="214"/>
      <c r="B512" s="195"/>
      <c r="C512" s="195"/>
      <c r="D512" s="195"/>
      <c r="E512" s="195"/>
    </row>
    <row r="513" spans="1:5" x14ac:dyDescent="0.2">
      <c r="A513" s="214"/>
      <c r="B513" s="195"/>
      <c r="C513" s="195"/>
      <c r="D513" s="195"/>
      <c r="E513" s="195"/>
    </row>
    <row r="514" spans="1:5" x14ac:dyDescent="0.2">
      <c r="A514" s="214"/>
      <c r="B514" s="195"/>
      <c r="C514" s="195"/>
      <c r="D514" s="195"/>
      <c r="E514" s="195"/>
    </row>
    <row r="515" spans="1:5" x14ac:dyDescent="0.2">
      <c r="A515" s="214"/>
      <c r="B515" s="195"/>
      <c r="C515" s="195"/>
      <c r="D515" s="195"/>
      <c r="E515" s="195"/>
    </row>
    <row r="516" spans="1:5" x14ac:dyDescent="0.2">
      <c r="A516" s="214"/>
      <c r="B516" s="195"/>
      <c r="C516" s="195"/>
      <c r="D516" s="195"/>
      <c r="E516" s="195"/>
    </row>
    <row r="517" spans="1:5" x14ac:dyDescent="0.2">
      <c r="A517" s="214"/>
      <c r="B517" s="195"/>
      <c r="C517" s="195"/>
      <c r="D517" s="195"/>
      <c r="E517" s="195"/>
    </row>
    <row r="518" spans="1:5" x14ac:dyDescent="0.2">
      <c r="A518" s="214"/>
      <c r="B518" s="195"/>
      <c r="C518" s="195"/>
      <c r="D518" s="195"/>
      <c r="E518" s="195"/>
    </row>
    <row r="519" spans="1:5" x14ac:dyDescent="0.2">
      <c r="A519" s="214"/>
      <c r="B519" s="195"/>
      <c r="C519" s="195"/>
      <c r="D519" s="195"/>
      <c r="E519" s="195"/>
    </row>
    <row r="520" spans="1:5" x14ac:dyDescent="0.2">
      <c r="A520" s="214"/>
      <c r="B520" s="195"/>
      <c r="C520" s="195"/>
      <c r="D520" s="195"/>
      <c r="E520" s="195"/>
    </row>
    <row r="521" spans="1:5" x14ac:dyDescent="0.2">
      <c r="A521" s="214"/>
      <c r="B521" s="195"/>
      <c r="C521" s="195"/>
      <c r="D521" s="195"/>
      <c r="E521" s="195"/>
    </row>
    <row r="522" spans="1:5" x14ac:dyDescent="0.2">
      <c r="A522" s="214"/>
      <c r="B522" s="195"/>
      <c r="C522" s="195"/>
      <c r="D522" s="195"/>
      <c r="E522" s="195"/>
    </row>
    <row r="523" spans="1:5" x14ac:dyDescent="0.2">
      <c r="A523" s="214"/>
      <c r="B523" s="195"/>
      <c r="C523" s="195"/>
      <c r="D523" s="195"/>
      <c r="E523" s="195"/>
    </row>
    <row r="524" spans="1:5" x14ac:dyDescent="0.2">
      <c r="A524" s="214"/>
      <c r="B524" s="195"/>
      <c r="C524" s="195"/>
      <c r="D524" s="195"/>
      <c r="E524" s="195"/>
    </row>
    <row r="525" spans="1:5" x14ac:dyDescent="0.2">
      <c r="A525" s="214"/>
      <c r="B525" s="195"/>
      <c r="C525" s="195"/>
      <c r="D525" s="195"/>
      <c r="E525" s="195"/>
    </row>
    <row r="526" spans="1:5" x14ac:dyDescent="0.2">
      <c r="A526" s="214"/>
      <c r="B526" s="195"/>
      <c r="C526" s="195"/>
      <c r="D526" s="195"/>
      <c r="E526" s="195"/>
    </row>
    <row r="527" spans="1:5" x14ac:dyDescent="0.2">
      <c r="A527" s="214"/>
      <c r="B527" s="195"/>
      <c r="C527" s="195"/>
      <c r="D527" s="195"/>
      <c r="E527" s="195"/>
    </row>
    <row r="528" spans="1:5" x14ac:dyDescent="0.2">
      <c r="A528" s="214"/>
      <c r="B528" s="195"/>
      <c r="C528" s="195"/>
      <c r="D528" s="195"/>
      <c r="E528" s="195"/>
    </row>
    <row r="529" spans="1:5" x14ac:dyDescent="0.2">
      <c r="A529" s="214"/>
      <c r="B529" s="195"/>
      <c r="C529" s="195"/>
      <c r="D529" s="195"/>
      <c r="E529" s="195"/>
    </row>
    <row r="530" spans="1:5" x14ac:dyDescent="0.2">
      <c r="A530" s="214"/>
      <c r="B530" s="195"/>
      <c r="C530" s="195"/>
      <c r="D530" s="195"/>
      <c r="E530" s="195"/>
    </row>
    <row r="531" spans="1:5" x14ac:dyDescent="0.2">
      <c r="A531" s="214"/>
      <c r="B531" s="195"/>
      <c r="C531" s="195"/>
      <c r="D531" s="195"/>
      <c r="E531" s="195"/>
    </row>
    <row r="532" spans="1:5" x14ac:dyDescent="0.2">
      <c r="A532" s="214"/>
      <c r="B532" s="195"/>
      <c r="C532" s="195"/>
      <c r="D532" s="195"/>
      <c r="E532" s="195"/>
    </row>
    <row r="533" spans="1:5" x14ac:dyDescent="0.2">
      <c r="A533" s="214"/>
      <c r="B533" s="195"/>
      <c r="C533" s="195"/>
      <c r="D533" s="195"/>
      <c r="E533" s="195"/>
    </row>
    <row r="534" spans="1:5" x14ac:dyDescent="0.2">
      <c r="A534" s="214"/>
      <c r="B534" s="195"/>
      <c r="C534" s="195"/>
      <c r="D534" s="195"/>
      <c r="E534" s="195"/>
    </row>
    <row r="535" spans="1:5" x14ac:dyDescent="0.2">
      <c r="A535" s="214"/>
      <c r="B535" s="195"/>
      <c r="C535" s="195"/>
      <c r="D535" s="195"/>
      <c r="E535" s="195"/>
    </row>
    <row r="536" spans="1:5" x14ac:dyDescent="0.2">
      <c r="A536" s="214"/>
      <c r="B536" s="195"/>
      <c r="C536" s="195"/>
      <c r="D536" s="195"/>
      <c r="E536" s="195"/>
    </row>
    <row r="537" spans="1:5" x14ac:dyDescent="0.2">
      <c r="A537" s="214"/>
      <c r="B537" s="195"/>
      <c r="C537" s="195"/>
      <c r="D537" s="195"/>
      <c r="E537" s="195"/>
    </row>
    <row r="538" spans="1:5" x14ac:dyDescent="0.2">
      <c r="A538" s="214"/>
      <c r="B538" s="195"/>
      <c r="C538" s="195"/>
      <c r="D538" s="195"/>
      <c r="E538" s="195"/>
    </row>
    <row r="539" spans="1:5" x14ac:dyDescent="0.2">
      <c r="A539" s="214"/>
      <c r="B539" s="195"/>
      <c r="C539" s="195"/>
      <c r="D539" s="195"/>
      <c r="E539" s="195"/>
    </row>
    <row r="540" spans="1:5" x14ac:dyDescent="0.2">
      <c r="A540" s="214"/>
      <c r="B540" s="195"/>
      <c r="C540" s="195"/>
      <c r="D540" s="195"/>
      <c r="E540" s="195"/>
    </row>
    <row r="541" spans="1:5" x14ac:dyDescent="0.2">
      <c r="A541" s="214"/>
      <c r="B541" s="195"/>
      <c r="C541" s="195"/>
      <c r="D541" s="195"/>
      <c r="E541" s="195"/>
    </row>
    <row r="542" spans="1:5" x14ac:dyDescent="0.2">
      <c r="A542" s="214"/>
      <c r="B542" s="195"/>
      <c r="C542" s="195"/>
      <c r="D542" s="195"/>
      <c r="E542" s="195"/>
    </row>
    <row r="543" spans="1:5" x14ac:dyDescent="0.2">
      <c r="A543" s="214"/>
      <c r="B543" s="195"/>
      <c r="C543" s="195"/>
      <c r="D543" s="195"/>
      <c r="E543" s="195"/>
    </row>
    <row r="544" spans="1:5" x14ac:dyDescent="0.2">
      <c r="A544" s="214"/>
      <c r="B544" s="195"/>
      <c r="C544" s="195"/>
      <c r="D544" s="195"/>
      <c r="E544" s="195"/>
    </row>
    <row r="545" spans="1:5" x14ac:dyDescent="0.2">
      <c r="A545" s="214"/>
      <c r="B545" s="195"/>
      <c r="C545" s="195"/>
      <c r="D545" s="195"/>
      <c r="E545" s="195"/>
    </row>
    <row r="546" spans="1:5" x14ac:dyDescent="0.2">
      <c r="A546" s="214"/>
      <c r="B546" s="195"/>
      <c r="C546" s="195"/>
      <c r="D546" s="195"/>
      <c r="E546" s="195"/>
    </row>
    <row r="547" spans="1:5" x14ac:dyDescent="0.2">
      <c r="A547" s="214"/>
      <c r="B547" s="195"/>
      <c r="C547" s="195"/>
      <c r="D547" s="195"/>
      <c r="E547" s="195"/>
    </row>
    <row r="548" spans="1:5" x14ac:dyDescent="0.2">
      <c r="A548" s="214"/>
      <c r="B548" s="195"/>
      <c r="C548" s="195"/>
      <c r="D548" s="195"/>
      <c r="E548" s="195"/>
    </row>
    <row r="549" spans="1:5" x14ac:dyDescent="0.2">
      <c r="A549" s="214"/>
      <c r="B549" s="195"/>
      <c r="C549" s="195"/>
      <c r="D549" s="195"/>
      <c r="E549" s="195"/>
    </row>
    <row r="550" spans="1:5" x14ac:dyDescent="0.2">
      <c r="A550" s="214"/>
      <c r="B550" s="195"/>
      <c r="C550" s="195"/>
      <c r="D550" s="195"/>
      <c r="E550" s="195"/>
    </row>
    <row r="551" spans="1:5" x14ac:dyDescent="0.2">
      <c r="A551" s="214"/>
      <c r="B551" s="195"/>
      <c r="C551" s="195"/>
      <c r="D551" s="195"/>
      <c r="E551" s="195"/>
    </row>
    <row r="552" spans="1:5" x14ac:dyDescent="0.2">
      <c r="A552" s="214"/>
      <c r="B552" s="195"/>
      <c r="C552" s="195"/>
      <c r="D552" s="195"/>
      <c r="E552" s="195"/>
    </row>
    <row r="553" spans="1:5" x14ac:dyDescent="0.2">
      <c r="A553" s="214"/>
      <c r="B553" s="195"/>
      <c r="C553" s="195"/>
      <c r="D553" s="195"/>
      <c r="E553" s="195"/>
    </row>
    <row r="554" spans="1:5" x14ac:dyDescent="0.2">
      <c r="A554" s="214"/>
      <c r="B554" s="195"/>
      <c r="C554" s="195"/>
      <c r="D554" s="195"/>
      <c r="E554" s="195"/>
    </row>
    <row r="555" spans="1:5" x14ac:dyDescent="0.2">
      <c r="A555" s="214"/>
      <c r="B555" s="195"/>
      <c r="C555" s="195"/>
      <c r="D555" s="195"/>
      <c r="E555" s="195"/>
    </row>
    <row r="556" spans="1:5" x14ac:dyDescent="0.2">
      <c r="A556" s="214"/>
      <c r="B556" s="195"/>
      <c r="C556" s="195"/>
      <c r="D556" s="195"/>
      <c r="E556" s="195"/>
    </row>
    <row r="557" spans="1:5" x14ac:dyDescent="0.2">
      <c r="A557" s="214"/>
      <c r="B557" s="195"/>
      <c r="C557" s="195"/>
      <c r="D557" s="195"/>
      <c r="E557" s="195"/>
    </row>
    <row r="558" spans="1:5" x14ac:dyDescent="0.2">
      <c r="A558" s="214"/>
      <c r="B558" s="195"/>
      <c r="C558" s="195"/>
      <c r="D558" s="195"/>
      <c r="E558" s="195"/>
    </row>
    <row r="559" spans="1:5" x14ac:dyDescent="0.2">
      <c r="A559" s="214"/>
      <c r="B559" s="195"/>
      <c r="C559" s="195"/>
      <c r="D559" s="195"/>
      <c r="E559" s="195"/>
    </row>
    <row r="560" spans="1:5" x14ac:dyDescent="0.2">
      <c r="A560" s="214"/>
      <c r="B560" s="195"/>
      <c r="C560" s="195"/>
      <c r="D560" s="195"/>
      <c r="E560" s="195"/>
    </row>
    <row r="561" spans="1:5" x14ac:dyDescent="0.2">
      <c r="A561" s="214"/>
      <c r="B561" s="195"/>
      <c r="C561" s="195"/>
      <c r="D561" s="195"/>
      <c r="E561" s="195"/>
    </row>
    <row r="562" spans="1:5" x14ac:dyDescent="0.2">
      <c r="A562" s="214"/>
      <c r="B562" s="195"/>
      <c r="C562" s="195"/>
      <c r="D562" s="195"/>
      <c r="E562" s="195"/>
    </row>
    <row r="563" spans="1:5" x14ac:dyDescent="0.2">
      <c r="A563" s="214"/>
      <c r="B563" s="195"/>
      <c r="C563" s="195"/>
      <c r="D563" s="195"/>
      <c r="E563" s="195"/>
    </row>
    <row r="564" spans="1:5" x14ac:dyDescent="0.2">
      <c r="A564" s="214"/>
      <c r="B564" s="195"/>
      <c r="C564" s="195"/>
      <c r="D564" s="195"/>
      <c r="E564" s="195"/>
    </row>
    <row r="565" spans="1:5" x14ac:dyDescent="0.2">
      <c r="A565" s="214"/>
      <c r="B565" s="195"/>
      <c r="C565" s="195"/>
      <c r="D565" s="195"/>
      <c r="E565" s="195"/>
    </row>
    <row r="566" spans="1:5" x14ac:dyDescent="0.2">
      <c r="A566" s="214"/>
      <c r="B566" s="195"/>
      <c r="C566" s="195"/>
      <c r="D566" s="195"/>
      <c r="E566" s="195"/>
    </row>
    <row r="567" spans="1:5" x14ac:dyDescent="0.2">
      <c r="A567" s="214"/>
      <c r="B567" s="195"/>
      <c r="C567" s="195"/>
      <c r="D567" s="195"/>
      <c r="E567" s="195"/>
    </row>
    <row r="568" spans="1:5" x14ac:dyDescent="0.2">
      <c r="A568" s="214"/>
      <c r="B568" s="195"/>
      <c r="C568" s="195"/>
      <c r="D568" s="195"/>
      <c r="E568" s="195"/>
    </row>
    <row r="569" spans="1:5" x14ac:dyDescent="0.2">
      <c r="A569" s="214"/>
      <c r="B569" s="195"/>
      <c r="C569" s="195"/>
      <c r="D569" s="195"/>
      <c r="E569" s="195"/>
    </row>
    <row r="570" spans="1:5" x14ac:dyDescent="0.2">
      <c r="A570" s="214"/>
      <c r="B570" s="195"/>
      <c r="C570" s="195"/>
      <c r="D570" s="195"/>
      <c r="E570" s="195"/>
    </row>
    <row r="571" spans="1:5" x14ac:dyDescent="0.2">
      <c r="A571" s="214"/>
      <c r="B571" s="195"/>
      <c r="C571" s="195"/>
      <c r="D571" s="195"/>
      <c r="E571" s="195"/>
    </row>
    <row r="572" spans="1:5" x14ac:dyDescent="0.2">
      <c r="A572" s="214"/>
      <c r="B572" s="195"/>
      <c r="C572" s="195"/>
      <c r="D572" s="195"/>
      <c r="E572" s="195"/>
    </row>
    <row r="573" spans="1:5" x14ac:dyDescent="0.2">
      <c r="A573" s="214"/>
      <c r="B573" s="195"/>
      <c r="C573" s="195"/>
      <c r="D573" s="195"/>
      <c r="E573" s="195"/>
    </row>
    <row r="574" spans="1:5" x14ac:dyDescent="0.2">
      <c r="A574" s="214"/>
      <c r="B574" s="195"/>
      <c r="C574" s="195"/>
      <c r="D574" s="195"/>
      <c r="E574" s="195"/>
    </row>
    <row r="575" spans="1:5" x14ac:dyDescent="0.2">
      <c r="A575" s="214"/>
      <c r="B575" s="195"/>
      <c r="C575" s="195"/>
      <c r="D575" s="195"/>
      <c r="E575" s="195"/>
    </row>
    <row r="576" spans="1:5" x14ac:dyDescent="0.2">
      <c r="A576" s="214"/>
      <c r="B576" s="195"/>
      <c r="C576" s="195"/>
      <c r="D576" s="195"/>
      <c r="E576" s="195"/>
    </row>
    <row r="577" spans="1:5" x14ac:dyDescent="0.2">
      <c r="A577" s="214"/>
      <c r="B577" s="195"/>
      <c r="C577" s="195"/>
      <c r="D577" s="195"/>
      <c r="E577" s="195"/>
    </row>
    <row r="578" spans="1:5" x14ac:dyDescent="0.2">
      <c r="A578" s="214"/>
      <c r="B578" s="195"/>
      <c r="C578" s="195"/>
      <c r="D578" s="195"/>
      <c r="E578" s="195"/>
    </row>
    <row r="579" spans="1:5" x14ac:dyDescent="0.2">
      <c r="A579" s="214"/>
      <c r="B579" s="195"/>
      <c r="C579" s="195"/>
      <c r="D579" s="195"/>
      <c r="E579" s="195"/>
    </row>
    <row r="580" spans="1:5" x14ac:dyDescent="0.2">
      <c r="A580" s="214"/>
      <c r="B580" s="195"/>
      <c r="C580" s="195"/>
      <c r="D580" s="195"/>
      <c r="E580" s="195"/>
    </row>
    <row r="581" spans="1:5" x14ac:dyDescent="0.2">
      <c r="A581" s="214"/>
      <c r="B581" s="195"/>
      <c r="C581" s="195"/>
      <c r="D581" s="195"/>
      <c r="E581" s="195"/>
    </row>
    <row r="582" spans="1:5" x14ac:dyDescent="0.2">
      <c r="A582" s="214"/>
      <c r="B582" s="195"/>
      <c r="C582" s="195"/>
      <c r="D582" s="195"/>
      <c r="E582" s="195"/>
    </row>
    <row r="583" spans="1:5" x14ac:dyDescent="0.2">
      <c r="A583" s="214"/>
      <c r="B583" s="195"/>
      <c r="C583" s="195"/>
      <c r="D583" s="195"/>
      <c r="E583" s="195"/>
    </row>
    <row r="584" spans="1:5" x14ac:dyDescent="0.2">
      <c r="A584" s="214"/>
      <c r="B584" s="195"/>
      <c r="C584" s="195"/>
      <c r="D584" s="195"/>
      <c r="E584" s="195"/>
    </row>
    <row r="585" spans="1:5" x14ac:dyDescent="0.2">
      <c r="A585" s="214"/>
      <c r="B585" s="195"/>
      <c r="C585" s="195"/>
      <c r="D585" s="195"/>
      <c r="E585" s="195"/>
    </row>
    <row r="586" spans="1:5" x14ac:dyDescent="0.2">
      <c r="A586" s="214"/>
      <c r="B586" s="195"/>
      <c r="C586" s="195"/>
      <c r="D586" s="195"/>
      <c r="E586" s="195"/>
    </row>
    <row r="587" spans="1:5" x14ac:dyDescent="0.2">
      <c r="A587" s="214"/>
      <c r="B587" s="195"/>
      <c r="C587" s="195"/>
      <c r="D587" s="195"/>
      <c r="E587" s="195"/>
    </row>
    <row r="588" spans="1:5" x14ac:dyDescent="0.2">
      <c r="A588" s="214"/>
      <c r="B588" s="195"/>
      <c r="C588" s="195"/>
      <c r="D588" s="195"/>
      <c r="E588" s="195"/>
    </row>
    <row r="589" spans="1:5" x14ac:dyDescent="0.2">
      <c r="A589" s="214"/>
      <c r="B589" s="195"/>
      <c r="C589" s="195"/>
      <c r="D589" s="195"/>
      <c r="E589" s="195"/>
    </row>
    <row r="590" spans="1:5" x14ac:dyDescent="0.2">
      <c r="A590" s="214"/>
      <c r="B590" s="195"/>
      <c r="C590" s="195"/>
      <c r="D590" s="195"/>
      <c r="E590" s="195"/>
    </row>
    <row r="591" spans="1:5" x14ac:dyDescent="0.2">
      <c r="A591" s="214"/>
      <c r="B591" s="195"/>
      <c r="C591" s="195"/>
      <c r="D591" s="195"/>
      <c r="E591" s="195"/>
    </row>
    <row r="592" spans="1:5" x14ac:dyDescent="0.2">
      <c r="A592" s="214"/>
      <c r="B592" s="195"/>
      <c r="C592" s="195"/>
      <c r="D592" s="195"/>
      <c r="E592" s="195"/>
    </row>
    <row r="593" spans="1:5" x14ac:dyDescent="0.2">
      <c r="A593" s="214"/>
      <c r="B593" s="195"/>
      <c r="C593" s="195"/>
      <c r="D593" s="195"/>
      <c r="E593" s="195"/>
    </row>
    <row r="594" spans="1:5" x14ac:dyDescent="0.2">
      <c r="A594" s="214"/>
      <c r="B594" s="195"/>
      <c r="C594" s="195"/>
      <c r="D594" s="195"/>
      <c r="E594" s="195"/>
    </row>
    <row r="595" spans="1:5" x14ac:dyDescent="0.2">
      <c r="A595" s="214"/>
      <c r="B595" s="195"/>
      <c r="C595" s="195"/>
      <c r="D595" s="195"/>
      <c r="E595" s="195"/>
    </row>
    <row r="596" spans="1:5" x14ac:dyDescent="0.2">
      <c r="A596" s="214"/>
      <c r="B596" s="195"/>
      <c r="C596" s="195"/>
      <c r="D596" s="195"/>
      <c r="E596" s="195"/>
    </row>
    <row r="597" spans="1:5" x14ac:dyDescent="0.2">
      <c r="A597" s="214"/>
      <c r="B597" s="195"/>
      <c r="C597" s="195"/>
      <c r="D597" s="195"/>
      <c r="E597" s="195"/>
    </row>
    <row r="598" spans="1:5" x14ac:dyDescent="0.2">
      <c r="A598" s="214"/>
      <c r="B598" s="195"/>
      <c r="C598" s="195"/>
      <c r="D598" s="195"/>
      <c r="E598" s="195"/>
    </row>
    <row r="599" spans="1:5" x14ac:dyDescent="0.2">
      <c r="A599" s="214"/>
      <c r="B599" s="195"/>
      <c r="C599" s="195"/>
      <c r="D599" s="195"/>
      <c r="E599" s="195"/>
    </row>
    <row r="600" spans="1:5" x14ac:dyDescent="0.2">
      <c r="A600" s="214"/>
      <c r="B600" s="195"/>
      <c r="C600" s="195"/>
      <c r="D600" s="195"/>
      <c r="E600" s="195"/>
    </row>
    <row r="601" spans="1:5" x14ac:dyDescent="0.2">
      <c r="A601" s="214"/>
      <c r="B601" s="195"/>
      <c r="C601" s="195"/>
      <c r="D601" s="195"/>
      <c r="E601" s="195"/>
    </row>
    <row r="602" spans="1:5" x14ac:dyDescent="0.2">
      <c r="A602" s="214"/>
      <c r="B602" s="195"/>
      <c r="C602" s="195"/>
      <c r="D602" s="195"/>
      <c r="E602" s="195"/>
    </row>
    <row r="603" spans="1:5" x14ac:dyDescent="0.2">
      <c r="A603" s="214"/>
      <c r="B603" s="195"/>
      <c r="C603" s="195"/>
      <c r="D603" s="195"/>
      <c r="E603" s="195"/>
    </row>
    <row r="604" spans="1:5" x14ac:dyDescent="0.2">
      <c r="A604" s="214"/>
      <c r="B604" s="195"/>
      <c r="C604" s="195"/>
      <c r="D604" s="195"/>
      <c r="E604" s="195"/>
    </row>
    <row r="605" spans="1:5" x14ac:dyDescent="0.2">
      <c r="A605" s="214"/>
      <c r="B605" s="195"/>
      <c r="C605" s="195"/>
      <c r="D605" s="195"/>
      <c r="E605" s="195"/>
    </row>
    <row r="606" spans="1:5" x14ac:dyDescent="0.2">
      <c r="A606" s="214"/>
      <c r="B606" s="195"/>
      <c r="C606" s="195"/>
      <c r="D606" s="195"/>
      <c r="E606" s="195"/>
    </row>
    <row r="607" spans="1:5" x14ac:dyDescent="0.2">
      <c r="A607" s="214"/>
      <c r="B607" s="195"/>
      <c r="C607" s="195"/>
      <c r="D607" s="195"/>
      <c r="E607" s="195"/>
    </row>
    <row r="608" spans="1:5" x14ac:dyDescent="0.2">
      <c r="A608" s="214"/>
      <c r="B608" s="195"/>
      <c r="C608" s="195"/>
      <c r="D608" s="195"/>
      <c r="E608" s="195"/>
    </row>
    <row r="609" spans="1:5" x14ac:dyDescent="0.2">
      <c r="A609" s="214"/>
      <c r="B609" s="195"/>
      <c r="C609" s="195"/>
      <c r="D609" s="195"/>
      <c r="E609" s="195"/>
    </row>
    <row r="610" spans="1:5" x14ac:dyDescent="0.2">
      <c r="A610" s="214"/>
      <c r="B610" s="195"/>
      <c r="C610" s="195"/>
      <c r="D610" s="195"/>
      <c r="E610" s="195"/>
    </row>
    <row r="611" spans="1:5" x14ac:dyDescent="0.2">
      <c r="A611" s="214"/>
      <c r="B611" s="195"/>
      <c r="C611" s="195"/>
      <c r="D611" s="195"/>
      <c r="E611" s="195"/>
    </row>
    <row r="612" spans="1:5" x14ac:dyDescent="0.2">
      <c r="A612" s="214"/>
      <c r="B612" s="195"/>
      <c r="C612" s="195"/>
      <c r="D612" s="195"/>
      <c r="E612" s="195"/>
    </row>
    <row r="613" spans="1:5" x14ac:dyDescent="0.2">
      <c r="A613" s="214"/>
      <c r="B613" s="195"/>
      <c r="C613" s="195"/>
      <c r="D613" s="195"/>
      <c r="E613" s="195"/>
    </row>
    <row r="614" spans="1:5" x14ac:dyDescent="0.2">
      <c r="A614" s="214"/>
      <c r="B614" s="195"/>
      <c r="C614" s="195"/>
      <c r="D614" s="195"/>
      <c r="E614" s="195"/>
    </row>
    <row r="615" spans="1:5" x14ac:dyDescent="0.2">
      <c r="A615" s="214"/>
      <c r="B615" s="195"/>
      <c r="C615" s="195"/>
      <c r="D615" s="195"/>
      <c r="E615" s="195"/>
    </row>
    <row r="616" spans="1:5" x14ac:dyDescent="0.2">
      <c r="A616" s="214"/>
      <c r="B616" s="195"/>
      <c r="C616" s="195"/>
      <c r="D616" s="195"/>
      <c r="E616" s="195"/>
    </row>
    <row r="617" spans="1:5" x14ac:dyDescent="0.2">
      <c r="A617" s="214"/>
      <c r="B617" s="195"/>
      <c r="C617" s="195"/>
      <c r="D617" s="195"/>
      <c r="E617" s="195"/>
    </row>
    <row r="618" spans="1:5" x14ac:dyDescent="0.2">
      <c r="A618" s="214"/>
      <c r="B618" s="195"/>
      <c r="C618" s="195"/>
      <c r="D618" s="195"/>
      <c r="E618" s="195"/>
    </row>
    <row r="619" spans="1:5" x14ac:dyDescent="0.2">
      <c r="A619" s="214"/>
      <c r="B619" s="195"/>
      <c r="C619" s="195"/>
      <c r="D619" s="195"/>
      <c r="E619" s="195"/>
    </row>
    <row r="620" spans="1:5" x14ac:dyDescent="0.2">
      <c r="A620" s="214"/>
      <c r="B620" s="195"/>
      <c r="C620" s="195"/>
      <c r="D620" s="195"/>
      <c r="E620" s="195"/>
    </row>
    <row r="621" spans="1:5" x14ac:dyDescent="0.2">
      <c r="A621" s="214"/>
      <c r="B621" s="195"/>
      <c r="C621" s="195"/>
      <c r="D621" s="195"/>
      <c r="E621" s="195"/>
    </row>
    <row r="622" spans="1:5" x14ac:dyDescent="0.2">
      <c r="A622" s="214"/>
      <c r="B622" s="195"/>
      <c r="C622" s="195"/>
      <c r="D622" s="195"/>
      <c r="E622" s="195"/>
    </row>
    <row r="623" spans="1:5" x14ac:dyDescent="0.2">
      <c r="A623" s="214"/>
      <c r="B623" s="195"/>
      <c r="C623" s="195"/>
      <c r="D623" s="195"/>
      <c r="E623" s="195"/>
    </row>
    <row r="624" spans="1:5" x14ac:dyDescent="0.2">
      <c r="A624" s="214"/>
      <c r="B624" s="195"/>
      <c r="C624" s="195"/>
      <c r="D624" s="195"/>
      <c r="E624" s="195"/>
    </row>
    <row r="625" spans="1:5" x14ac:dyDescent="0.2">
      <c r="A625" s="214"/>
      <c r="B625" s="195"/>
      <c r="C625" s="195"/>
      <c r="D625" s="195"/>
      <c r="E625" s="195"/>
    </row>
    <row r="626" spans="1:5" x14ac:dyDescent="0.2">
      <c r="A626" s="214"/>
      <c r="B626" s="195"/>
      <c r="C626" s="195"/>
      <c r="D626" s="195"/>
      <c r="E626" s="195"/>
    </row>
    <row r="627" spans="1:5" x14ac:dyDescent="0.2">
      <c r="A627" s="214"/>
      <c r="B627" s="195"/>
      <c r="C627" s="195"/>
      <c r="D627" s="195"/>
      <c r="E627" s="195"/>
    </row>
    <row r="628" spans="1:5" x14ac:dyDescent="0.2">
      <c r="A628" s="214"/>
      <c r="B628" s="195"/>
      <c r="C628" s="195"/>
      <c r="D628" s="195"/>
      <c r="E628" s="195"/>
    </row>
    <row r="629" spans="1:5" x14ac:dyDescent="0.2">
      <c r="A629" s="214"/>
      <c r="B629" s="195"/>
      <c r="C629" s="195"/>
      <c r="D629" s="195"/>
      <c r="E629" s="195"/>
    </row>
    <row r="630" spans="1:5" x14ac:dyDescent="0.2">
      <c r="A630" s="214"/>
      <c r="B630" s="195"/>
      <c r="C630" s="195"/>
      <c r="D630" s="195"/>
      <c r="E630" s="195"/>
    </row>
    <row r="631" spans="1:5" x14ac:dyDescent="0.2">
      <c r="A631" s="214"/>
      <c r="B631" s="195"/>
      <c r="C631" s="195"/>
      <c r="D631" s="195"/>
      <c r="E631" s="195"/>
    </row>
    <row r="632" spans="1:5" x14ac:dyDescent="0.2">
      <c r="A632" s="214"/>
      <c r="B632" s="195"/>
      <c r="C632" s="195"/>
      <c r="D632" s="195"/>
      <c r="E632" s="195"/>
    </row>
    <row r="633" spans="1:5" x14ac:dyDescent="0.2">
      <c r="A633" s="214"/>
      <c r="B633" s="195"/>
      <c r="C633" s="195"/>
      <c r="D633" s="195"/>
      <c r="E633" s="195"/>
    </row>
    <row r="634" spans="1:5" x14ac:dyDescent="0.2">
      <c r="A634" s="214"/>
      <c r="B634" s="195"/>
      <c r="C634" s="195"/>
      <c r="D634" s="195"/>
      <c r="E634" s="195"/>
    </row>
    <row r="635" spans="1:5" x14ac:dyDescent="0.2">
      <c r="A635" s="214"/>
      <c r="B635" s="195"/>
      <c r="C635" s="195"/>
      <c r="D635" s="195"/>
      <c r="E635" s="195"/>
    </row>
    <row r="636" spans="1:5" x14ac:dyDescent="0.2">
      <c r="A636" s="214"/>
      <c r="B636" s="195"/>
      <c r="C636" s="195"/>
      <c r="D636" s="195"/>
      <c r="E636" s="195"/>
    </row>
    <row r="637" spans="1:5" x14ac:dyDescent="0.2">
      <c r="A637" s="214"/>
      <c r="B637" s="195"/>
      <c r="C637" s="195"/>
      <c r="D637" s="195"/>
      <c r="E637" s="195"/>
    </row>
    <row r="638" spans="1:5" x14ac:dyDescent="0.2">
      <c r="A638" s="214"/>
      <c r="B638" s="195"/>
      <c r="C638" s="195"/>
      <c r="D638" s="195"/>
      <c r="E638" s="195"/>
    </row>
    <row r="639" spans="1:5" x14ac:dyDescent="0.2">
      <c r="A639" s="214"/>
      <c r="B639" s="195"/>
      <c r="C639" s="195"/>
      <c r="D639" s="195"/>
      <c r="E639" s="195"/>
    </row>
    <row r="640" spans="1:5" x14ac:dyDescent="0.2">
      <c r="A640" s="214"/>
      <c r="B640" s="195"/>
      <c r="C640" s="195"/>
      <c r="D640" s="195"/>
      <c r="E640" s="195"/>
    </row>
    <row r="641" spans="1:5" x14ac:dyDescent="0.2">
      <c r="A641" s="214"/>
      <c r="B641" s="195"/>
      <c r="C641" s="195"/>
      <c r="D641" s="195"/>
      <c r="E641" s="195"/>
    </row>
    <row r="642" spans="1:5" x14ac:dyDescent="0.2">
      <c r="A642" s="214"/>
      <c r="B642" s="195"/>
      <c r="C642" s="195"/>
      <c r="D642" s="195"/>
      <c r="E642" s="195"/>
    </row>
    <row r="643" spans="1:5" x14ac:dyDescent="0.2">
      <c r="A643" s="214"/>
      <c r="B643" s="195"/>
      <c r="C643" s="195"/>
      <c r="D643" s="195"/>
      <c r="E643" s="195"/>
    </row>
    <row r="644" spans="1:5" x14ac:dyDescent="0.2">
      <c r="A644" s="214"/>
      <c r="B644" s="195"/>
      <c r="C644" s="195"/>
      <c r="D644" s="195"/>
      <c r="E644" s="195"/>
    </row>
    <row r="645" spans="1:5" x14ac:dyDescent="0.2">
      <c r="A645" s="214"/>
      <c r="B645" s="195"/>
      <c r="C645" s="195"/>
      <c r="D645" s="195"/>
      <c r="E645" s="195"/>
    </row>
    <row r="646" spans="1:5" x14ac:dyDescent="0.2">
      <c r="A646" s="214"/>
      <c r="B646" s="195"/>
      <c r="C646" s="195"/>
      <c r="D646" s="195"/>
      <c r="E646" s="195"/>
    </row>
    <row r="647" spans="1:5" x14ac:dyDescent="0.2">
      <c r="A647" s="214"/>
      <c r="B647" s="195"/>
      <c r="C647" s="195"/>
      <c r="D647" s="195"/>
      <c r="E647" s="195"/>
    </row>
    <row r="648" spans="1:5" x14ac:dyDescent="0.2">
      <c r="A648" s="214"/>
      <c r="B648" s="195"/>
      <c r="C648" s="195"/>
      <c r="D648" s="195"/>
      <c r="E648" s="195"/>
    </row>
    <row r="649" spans="1:5" x14ac:dyDescent="0.2">
      <c r="A649" s="214"/>
      <c r="B649" s="195"/>
      <c r="C649" s="195"/>
      <c r="D649" s="195"/>
      <c r="E649" s="195"/>
    </row>
    <row r="650" spans="1:5" x14ac:dyDescent="0.2">
      <c r="A650" s="214"/>
      <c r="B650" s="195"/>
      <c r="C650" s="195"/>
      <c r="D650" s="195"/>
      <c r="E650" s="195"/>
    </row>
    <row r="651" spans="1:5" x14ac:dyDescent="0.2">
      <c r="A651" s="214"/>
      <c r="B651" s="195"/>
      <c r="C651" s="195"/>
      <c r="D651" s="195"/>
      <c r="E651" s="195"/>
    </row>
    <row r="652" spans="1:5" x14ac:dyDescent="0.2">
      <c r="A652" s="214"/>
      <c r="B652" s="195"/>
      <c r="C652" s="195"/>
      <c r="D652" s="195"/>
      <c r="E652" s="195"/>
    </row>
    <row r="653" spans="1:5" x14ac:dyDescent="0.2">
      <c r="A653" s="214"/>
      <c r="B653" s="195"/>
      <c r="C653" s="195"/>
      <c r="D653" s="195"/>
      <c r="E653" s="195"/>
    </row>
    <row r="654" spans="1:5" x14ac:dyDescent="0.2">
      <c r="A654" s="214"/>
      <c r="B654" s="195"/>
      <c r="C654" s="195"/>
      <c r="D654" s="195"/>
      <c r="E654" s="195"/>
    </row>
    <row r="655" spans="1:5" x14ac:dyDescent="0.2">
      <c r="A655" s="214"/>
      <c r="B655" s="195"/>
      <c r="C655" s="195"/>
      <c r="D655" s="195"/>
      <c r="E655" s="195"/>
    </row>
    <row r="656" spans="1:5" x14ac:dyDescent="0.2">
      <c r="A656" s="214"/>
      <c r="B656" s="195"/>
      <c r="C656" s="195"/>
      <c r="D656" s="195"/>
      <c r="E656" s="195"/>
    </row>
    <row r="657" spans="1:5" x14ac:dyDescent="0.2">
      <c r="A657" s="214"/>
      <c r="B657" s="195"/>
      <c r="C657" s="195"/>
      <c r="D657" s="195"/>
      <c r="E657" s="195"/>
    </row>
    <row r="658" spans="1:5" x14ac:dyDescent="0.2">
      <c r="A658" s="214"/>
      <c r="B658" s="195"/>
      <c r="C658" s="195"/>
      <c r="D658" s="195"/>
      <c r="E658" s="195"/>
    </row>
    <row r="659" spans="1:5" x14ac:dyDescent="0.2">
      <c r="A659" s="214"/>
      <c r="B659" s="195"/>
      <c r="C659" s="195"/>
      <c r="D659" s="195"/>
      <c r="E659" s="195"/>
    </row>
    <row r="660" spans="1:5" x14ac:dyDescent="0.2">
      <c r="A660" s="214"/>
      <c r="B660" s="195"/>
      <c r="C660" s="195"/>
      <c r="D660" s="195"/>
      <c r="E660" s="195"/>
    </row>
    <row r="661" spans="1:5" x14ac:dyDescent="0.2">
      <c r="A661" s="214"/>
      <c r="B661" s="195"/>
      <c r="C661" s="195"/>
      <c r="D661" s="195"/>
      <c r="E661" s="195"/>
    </row>
    <row r="662" spans="1:5" x14ac:dyDescent="0.2">
      <c r="A662" s="214"/>
      <c r="B662" s="195"/>
      <c r="C662" s="195"/>
      <c r="D662" s="195"/>
      <c r="E662" s="195"/>
    </row>
    <row r="663" spans="1:5" x14ac:dyDescent="0.2">
      <c r="A663" s="214"/>
      <c r="B663" s="195"/>
      <c r="C663" s="195"/>
      <c r="D663" s="195"/>
      <c r="E663" s="195"/>
    </row>
    <row r="664" spans="1:5" x14ac:dyDescent="0.2">
      <c r="A664" s="214"/>
      <c r="B664" s="195"/>
      <c r="C664" s="195"/>
      <c r="D664" s="195"/>
      <c r="E664" s="195"/>
    </row>
    <row r="665" spans="1:5" x14ac:dyDescent="0.2">
      <c r="A665" s="214"/>
      <c r="B665" s="195"/>
      <c r="C665" s="195"/>
      <c r="D665" s="195"/>
      <c r="E665" s="195"/>
    </row>
    <row r="666" spans="1:5" x14ac:dyDescent="0.2">
      <c r="A666" s="214"/>
      <c r="B666" s="195"/>
      <c r="C666" s="195"/>
      <c r="D666" s="195"/>
      <c r="E666" s="195"/>
    </row>
    <row r="667" spans="1:5" x14ac:dyDescent="0.2">
      <c r="A667" s="214"/>
      <c r="B667" s="195"/>
      <c r="C667" s="195"/>
      <c r="D667" s="195"/>
      <c r="E667" s="195"/>
    </row>
    <row r="668" spans="1:5" x14ac:dyDescent="0.2">
      <c r="A668" s="214"/>
      <c r="B668" s="195"/>
      <c r="C668" s="195"/>
      <c r="D668" s="195"/>
      <c r="E668" s="195"/>
    </row>
    <row r="669" spans="1:5" x14ac:dyDescent="0.2">
      <c r="A669" s="214"/>
      <c r="B669" s="195"/>
      <c r="C669" s="195"/>
      <c r="D669" s="195"/>
      <c r="E669" s="195"/>
    </row>
    <row r="670" spans="1:5" x14ac:dyDescent="0.2">
      <c r="A670" s="214"/>
      <c r="B670" s="195"/>
      <c r="C670" s="195"/>
      <c r="D670" s="195"/>
      <c r="E670" s="195"/>
    </row>
    <row r="671" spans="1:5" x14ac:dyDescent="0.2">
      <c r="A671" s="214"/>
      <c r="B671" s="195"/>
      <c r="C671" s="195"/>
      <c r="D671" s="195"/>
      <c r="E671" s="195"/>
    </row>
    <row r="672" spans="1:5" x14ac:dyDescent="0.2">
      <c r="A672" s="214"/>
      <c r="B672" s="195"/>
      <c r="C672" s="195"/>
      <c r="D672" s="195"/>
      <c r="E672" s="195"/>
    </row>
    <row r="673" spans="1:5" x14ac:dyDescent="0.2">
      <c r="A673" s="214"/>
      <c r="B673" s="195"/>
      <c r="C673" s="195"/>
      <c r="D673" s="195"/>
      <c r="E673" s="195"/>
    </row>
    <row r="674" spans="1:5" x14ac:dyDescent="0.2">
      <c r="A674" s="214"/>
      <c r="B674" s="195"/>
      <c r="C674" s="195"/>
      <c r="D674" s="195"/>
      <c r="E674" s="195"/>
    </row>
    <row r="675" spans="1:5" x14ac:dyDescent="0.2">
      <c r="A675" s="214"/>
      <c r="B675" s="195"/>
      <c r="C675" s="195"/>
      <c r="D675" s="195"/>
      <c r="E675" s="195"/>
    </row>
    <row r="676" spans="1:5" x14ac:dyDescent="0.2">
      <c r="A676" s="214"/>
      <c r="B676" s="195"/>
      <c r="C676" s="195"/>
      <c r="D676" s="195"/>
      <c r="E676" s="195"/>
    </row>
    <row r="677" spans="1:5" x14ac:dyDescent="0.2">
      <c r="A677" s="214"/>
      <c r="B677" s="195"/>
      <c r="C677" s="195"/>
      <c r="D677" s="195"/>
      <c r="E677" s="195"/>
    </row>
    <row r="678" spans="1:5" x14ac:dyDescent="0.2">
      <c r="A678" s="214"/>
      <c r="B678" s="195"/>
      <c r="C678" s="195"/>
      <c r="D678" s="195"/>
      <c r="E678" s="195"/>
    </row>
    <row r="679" spans="1:5" x14ac:dyDescent="0.2">
      <c r="A679" s="214"/>
      <c r="B679" s="195"/>
      <c r="C679" s="195"/>
      <c r="D679" s="195"/>
      <c r="E679" s="195"/>
    </row>
    <row r="680" spans="1:5" x14ac:dyDescent="0.2">
      <c r="A680" s="214"/>
      <c r="B680" s="195"/>
      <c r="C680" s="195"/>
      <c r="D680" s="195"/>
      <c r="E680" s="195"/>
    </row>
    <row r="681" spans="1:5" x14ac:dyDescent="0.2">
      <c r="A681" s="214"/>
      <c r="B681" s="195"/>
      <c r="C681" s="195"/>
      <c r="D681" s="195"/>
      <c r="E681" s="195"/>
    </row>
    <row r="682" spans="1:5" x14ac:dyDescent="0.2">
      <c r="A682" s="214"/>
      <c r="B682" s="195"/>
      <c r="C682" s="195"/>
      <c r="D682" s="195"/>
      <c r="E682" s="195"/>
    </row>
    <row r="683" spans="1:5" x14ac:dyDescent="0.2">
      <c r="A683" s="214"/>
      <c r="B683" s="195"/>
      <c r="C683" s="195"/>
      <c r="D683" s="195"/>
      <c r="E683" s="195"/>
    </row>
    <row r="684" spans="1:5" x14ac:dyDescent="0.2">
      <c r="A684" s="214"/>
      <c r="B684" s="195"/>
      <c r="C684" s="195"/>
      <c r="D684" s="195"/>
      <c r="E684" s="195"/>
    </row>
    <row r="685" spans="1:5" x14ac:dyDescent="0.2">
      <c r="A685" s="214"/>
      <c r="B685" s="195"/>
      <c r="C685" s="195"/>
      <c r="D685" s="195"/>
      <c r="E685" s="195"/>
    </row>
    <row r="686" spans="1:5" x14ac:dyDescent="0.2">
      <c r="A686" s="214"/>
      <c r="B686" s="195"/>
      <c r="C686" s="195"/>
      <c r="D686" s="195"/>
      <c r="E686" s="195"/>
    </row>
    <row r="687" spans="1:5" x14ac:dyDescent="0.2">
      <c r="A687" s="214"/>
      <c r="B687" s="195"/>
      <c r="C687" s="195"/>
      <c r="D687" s="195"/>
      <c r="E687" s="195"/>
    </row>
    <row r="688" spans="1:5" x14ac:dyDescent="0.2">
      <c r="A688" s="214"/>
      <c r="B688" s="195"/>
      <c r="C688" s="195"/>
      <c r="D688" s="195"/>
      <c r="E688" s="195"/>
    </row>
    <row r="689" spans="1:5" x14ac:dyDescent="0.2">
      <c r="A689" s="214"/>
      <c r="B689" s="195"/>
      <c r="C689" s="195"/>
      <c r="D689" s="195"/>
      <c r="E689" s="195"/>
    </row>
    <row r="690" spans="1:5" x14ac:dyDescent="0.2">
      <c r="A690" s="214"/>
      <c r="B690" s="195"/>
      <c r="C690" s="195"/>
      <c r="D690" s="195"/>
      <c r="E690" s="195"/>
    </row>
    <row r="691" spans="1:5" x14ac:dyDescent="0.2">
      <c r="A691" s="214"/>
      <c r="B691" s="195"/>
      <c r="C691" s="195"/>
      <c r="D691" s="195"/>
      <c r="E691" s="195"/>
    </row>
    <row r="692" spans="1:5" x14ac:dyDescent="0.2">
      <c r="A692" s="214"/>
      <c r="B692" s="195"/>
      <c r="C692" s="195"/>
      <c r="D692" s="195"/>
      <c r="E692" s="195"/>
    </row>
    <row r="693" spans="1:5" x14ac:dyDescent="0.2">
      <c r="A693" s="214"/>
      <c r="B693" s="195"/>
      <c r="C693" s="195"/>
      <c r="D693" s="195"/>
      <c r="E693" s="195"/>
    </row>
    <row r="694" spans="1:5" x14ac:dyDescent="0.2">
      <c r="A694" s="214"/>
      <c r="B694" s="195"/>
      <c r="C694" s="195"/>
      <c r="D694" s="195"/>
      <c r="E694" s="195"/>
    </row>
    <row r="695" spans="1:5" x14ac:dyDescent="0.2">
      <c r="A695" s="214"/>
      <c r="B695" s="195"/>
      <c r="C695" s="195"/>
      <c r="D695" s="195"/>
      <c r="E695" s="195"/>
    </row>
    <row r="696" spans="1:5" x14ac:dyDescent="0.2">
      <c r="A696" s="214"/>
      <c r="B696" s="195"/>
      <c r="C696" s="195"/>
      <c r="D696" s="195"/>
      <c r="E696" s="195"/>
    </row>
    <row r="697" spans="1:5" x14ac:dyDescent="0.2">
      <c r="A697" s="214"/>
      <c r="B697" s="195"/>
      <c r="C697" s="195"/>
      <c r="D697" s="195"/>
      <c r="E697" s="195"/>
    </row>
    <row r="698" spans="1:5" x14ac:dyDescent="0.2">
      <c r="A698" s="214"/>
      <c r="B698" s="195"/>
      <c r="C698" s="195"/>
      <c r="D698" s="195"/>
      <c r="E698" s="195"/>
    </row>
    <row r="699" spans="1:5" x14ac:dyDescent="0.2">
      <c r="A699" s="214"/>
      <c r="B699" s="195"/>
      <c r="C699" s="195"/>
      <c r="D699" s="195"/>
      <c r="E699" s="195"/>
    </row>
    <row r="700" spans="1:5" x14ac:dyDescent="0.2">
      <c r="A700" s="214"/>
      <c r="B700" s="195"/>
      <c r="C700" s="195"/>
      <c r="D700" s="195"/>
      <c r="E700" s="195"/>
    </row>
    <row r="701" spans="1:5" x14ac:dyDescent="0.2">
      <c r="A701" s="214"/>
      <c r="B701" s="195"/>
      <c r="C701" s="195"/>
      <c r="D701" s="195"/>
      <c r="E701" s="195"/>
    </row>
    <row r="702" spans="1:5" x14ac:dyDescent="0.2">
      <c r="A702" s="214"/>
      <c r="B702" s="195"/>
      <c r="C702" s="195"/>
      <c r="D702" s="195"/>
      <c r="E702" s="195"/>
    </row>
    <row r="703" spans="1:5" x14ac:dyDescent="0.2">
      <c r="A703" s="214"/>
      <c r="B703" s="195"/>
      <c r="C703" s="195"/>
      <c r="D703" s="195"/>
      <c r="E703" s="195"/>
    </row>
    <row r="704" spans="1:5" x14ac:dyDescent="0.2">
      <c r="A704" s="214"/>
      <c r="B704" s="195"/>
      <c r="C704" s="195"/>
      <c r="D704" s="195"/>
      <c r="E704" s="195"/>
    </row>
    <row r="705" spans="1:5" x14ac:dyDescent="0.2">
      <c r="A705" s="214"/>
      <c r="B705" s="195"/>
      <c r="C705" s="195"/>
      <c r="D705" s="195"/>
      <c r="E705" s="195"/>
    </row>
    <row r="706" spans="1:5" x14ac:dyDescent="0.2">
      <c r="A706" s="214"/>
      <c r="B706" s="195"/>
      <c r="C706" s="195"/>
      <c r="D706" s="195"/>
      <c r="E706" s="195"/>
    </row>
    <row r="707" spans="1:5" x14ac:dyDescent="0.2">
      <c r="A707" s="214"/>
      <c r="B707" s="195"/>
      <c r="C707" s="195"/>
      <c r="D707" s="195"/>
      <c r="E707" s="195"/>
    </row>
    <row r="708" spans="1:5" x14ac:dyDescent="0.2">
      <c r="A708" s="214"/>
      <c r="B708" s="195"/>
      <c r="C708" s="195"/>
      <c r="D708" s="195"/>
      <c r="E708" s="195"/>
    </row>
    <row r="709" spans="1:5" x14ac:dyDescent="0.2">
      <c r="A709" s="214"/>
      <c r="B709" s="195"/>
      <c r="C709" s="195"/>
      <c r="D709" s="195"/>
      <c r="E709" s="195"/>
    </row>
    <row r="710" spans="1:5" x14ac:dyDescent="0.2">
      <c r="A710" s="214"/>
      <c r="B710" s="195"/>
      <c r="C710" s="195"/>
      <c r="D710" s="195"/>
      <c r="E710" s="195"/>
    </row>
    <row r="711" spans="1:5" x14ac:dyDescent="0.2">
      <c r="A711" s="214"/>
      <c r="B711" s="195"/>
      <c r="C711" s="195"/>
      <c r="D711" s="195"/>
      <c r="E711" s="195"/>
    </row>
    <row r="712" spans="1:5" x14ac:dyDescent="0.2">
      <c r="A712" s="214"/>
      <c r="B712" s="195"/>
      <c r="C712" s="195"/>
      <c r="D712" s="195"/>
      <c r="E712" s="195"/>
    </row>
    <row r="713" spans="1:5" x14ac:dyDescent="0.2">
      <c r="A713" s="214"/>
      <c r="B713" s="195"/>
      <c r="C713" s="195"/>
      <c r="D713" s="195"/>
      <c r="E713" s="195"/>
    </row>
    <row r="714" spans="1:5" x14ac:dyDescent="0.2">
      <c r="A714" s="214"/>
      <c r="B714" s="195"/>
      <c r="C714" s="195"/>
      <c r="D714" s="195"/>
      <c r="E714" s="195"/>
    </row>
    <row r="715" spans="1:5" x14ac:dyDescent="0.2">
      <c r="A715" s="214"/>
      <c r="B715" s="195"/>
      <c r="C715" s="195"/>
      <c r="D715" s="195"/>
      <c r="E715" s="195"/>
    </row>
    <row r="716" spans="1:5" x14ac:dyDescent="0.2">
      <c r="A716" s="214"/>
      <c r="B716" s="195"/>
      <c r="C716" s="195"/>
      <c r="D716" s="195"/>
      <c r="E716" s="195"/>
    </row>
    <row r="717" spans="1:5" x14ac:dyDescent="0.2">
      <c r="A717" s="214"/>
      <c r="B717" s="195"/>
      <c r="C717" s="195"/>
      <c r="D717" s="195"/>
      <c r="E717" s="195"/>
    </row>
    <row r="718" spans="1:5" x14ac:dyDescent="0.2">
      <c r="A718" s="214"/>
      <c r="B718" s="195"/>
      <c r="C718" s="195"/>
      <c r="D718" s="195"/>
      <c r="E718" s="195"/>
    </row>
    <row r="719" spans="1:5" x14ac:dyDescent="0.2">
      <c r="A719" s="214"/>
      <c r="B719" s="195"/>
      <c r="C719" s="195"/>
      <c r="D719" s="195"/>
      <c r="E719" s="195"/>
    </row>
    <row r="720" spans="1:5" x14ac:dyDescent="0.2">
      <c r="A720" s="214"/>
      <c r="B720" s="195"/>
      <c r="C720" s="195"/>
      <c r="D720" s="195"/>
      <c r="E720" s="195"/>
    </row>
    <row r="721" spans="1:5" x14ac:dyDescent="0.2">
      <c r="A721" s="214"/>
      <c r="B721" s="195"/>
      <c r="C721" s="195"/>
      <c r="D721" s="195"/>
      <c r="E721" s="195"/>
    </row>
    <row r="722" spans="1:5" x14ac:dyDescent="0.2">
      <c r="A722" s="214"/>
      <c r="B722" s="195"/>
      <c r="C722" s="195"/>
      <c r="D722" s="195"/>
      <c r="E722" s="195"/>
    </row>
    <row r="723" spans="1:5" x14ac:dyDescent="0.2">
      <c r="A723" s="214"/>
      <c r="B723" s="195"/>
      <c r="C723" s="195"/>
      <c r="D723" s="195"/>
      <c r="E723" s="195"/>
    </row>
    <row r="724" spans="1:5" x14ac:dyDescent="0.2">
      <c r="A724" s="214"/>
      <c r="B724" s="195"/>
      <c r="C724" s="195"/>
      <c r="D724" s="195"/>
      <c r="E724" s="195"/>
    </row>
    <row r="725" spans="1:5" x14ac:dyDescent="0.2">
      <c r="A725" s="214"/>
      <c r="B725" s="195"/>
      <c r="C725" s="195"/>
      <c r="D725" s="195"/>
      <c r="E725" s="195"/>
    </row>
    <row r="726" spans="1:5" x14ac:dyDescent="0.2">
      <c r="A726" s="214"/>
      <c r="B726" s="195"/>
      <c r="C726" s="195"/>
      <c r="D726" s="195"/>
      <c r="E726" s="195"/>
    </row>
    <row r="727" spans="1:5" x14ac:dyDescent="0.2">
      <c r="A727" s="214"/>
      <c r="B727" s="195"/>
      <c r="C727" s="195"/>
      <c r="D727" s="195"/>
      <c r="E727" s="195"/>
    </row>
    <row r="728" spans="1:5" x14ac:dyDescent="0.2">
      <c r="A728" s="214"/>
      <c r="B728" s="195"/>
      <c r="C728" s="195"/>
      <c r="D728" s="195"/>
      <c r="E728" s="195"/>
    </row>
    <row r="729" spans="1:5" x14ac:dyDescent="0.2">
      <c r="A729" s="214"/>
      <c r="B729" s="195"/>
      <c r="C729" s="195"/>
      <c r="D729" s="195"/>
      <c r="E729" s="195"/>
    </row>
    <row r="730" spans="1:5" x14ac:dyDescent="0.2">
      <c r="A730" s="214"/>
      <c r="B730" s="195"/>
      <c r="C730" s="195"/>
      <c r="D730" s="195"/>
      <c r="E730" s="195"/>
    </row>
    <row r="731" spans="1:5" x14ac:dyDescent="0.2">
      <c r="A731" s="214"/>
      <c r="B731" s="195"/>
      <c r="C731" s="195"/>
      <c r="D731" s="195"/>
      <c r="E731" s="195"/>
    </row>
    <row r="732" spans="1:5" x14ac:dyDescent="0.2">
      <c r="A732" s="214"/>
      <c r="B732" s="195"/>
      <c r="C732" s="195"/>
      <c r="D732" s="195"/>
      <c r="E732" s="195"/>
    </row>
    <row r="733" spans="1:5" x14ac:dyDescent="0.2">
      <c r="A733" s="214"/>
      <c r="B733" s="195"/>
      <c r="C733" s="195"/>
      <c r="D733" s="195"/>
      <c r="E733" s="195"/>
    </row>
    <row r="734" spans="1:5" x14ac:dyDescent="0.2">
      <c r="A734" s="214"/>
      <c r="B734" s="195"/>
      <c r="C734" s="195"/>
      <c r="D734" s="195"/>
      <c r="E734" s="195"/>
    </row>
    <row r="735" spans="1:5" x14ac:dyDescent="0.2">
      <c r="A735" s="214"/>
      <c r="B735" s="195"/>
      <c r="C735" s="195"/>
      <c r="D735" s="195"/>
      <c r="E735" s="195"/>
    </row>
    <row r="736" spans="1:5" x14ac:dyDescent="0.2">
      <c r="A736" s="214"/>
      <c r="B736" s="195"/>
      <c r="C736" s="195"/>
      <c r="D736" s="195"/>
      <c r="E736" s="195"/>
    </row>
    <row r="737" spans="1:5" x14ac:dyDescent="0.2">
      <c r="A737" s="214"/>
      <c r="B737" s="195"/>
      <c r="C737" s="195"/>
      <c r="D737" s="195"/>
      <c r="E737" s="195"/>
    </row>
    <row r="738" spans="1:5" x14ac:dyDescent="0.2">
      <c r="A738" s="214"/>
      <c r="B738" s="195"/>
      <c r="C738" s="195"/>
      <c r="D738" s="195"/>
      <c r="E738" s="195"/>
    </row>
    <row r="739" spans="1:5" x14ac:dyDescent="0.2">
      <c r="A739" s="214"/>
      <c r="B739" s="195"/>
      <c r="C739" s="195"/>
      <c r="D739" s="195"/>
      <c r="E739" s="195"/>
    </row>
    <row r="740" spans="1:5" x14ac:dyDescent="0.2">
      <c r="A740" s="214"/>
      <c r="B740" s="195"/>
      <c r="C740" s="195"/>
      <c r="D740" s="195"/>
      <c r="E740" s="195"/>
    </row>
    <row r="741" spans="1:5" x14ac:dyDescent="0.2">
      <c r="A741" s="214"/>
      <c r="B741" s="195"/>
      <c r="C741" s="195"/>
      <c r="D741" s="195"/>
      <c r="E741" s="195"/>
    </row>
    <row r="742" spans="1:5" x14ac:dyDescent="0.2">
      <c r="A742" s="214"/>
      <c r="B742" s="195"/>
      <c r="C742" s="195"/>
      <c r="D742" s="195"/>
      <c r="E742" s="195"/>
    </row>
    <row r="743" spans="1:5" x14ac:dyDescent="0.2">
      <c r="A743" s="214"/>
      <c r="B743" s="195"/>
      <c r="C743" s="195"/>
      <c r="D743" s="195"/>
      <c r="E743" s="195"/>
    </row>
    <row r="744" spans="1:5" x14ac:dyDescent="0.2">
      <c r="A744" s="214"/>
      <c r="B744" s="195"/>
      <c r="C744" s="195"/>
      <c r="D744" s="195"/>
      <c r="E744" s="195"/>
    </row>
    <row r="745" spans="1:5" x14ac:dyDescent="0.2">
      <c r="A745" s="214"/>
      <c r="B745" s="195"/>
      <c r="C745" s="195"/>
      <c r="D745" s="195"/>
      <c r="E745" s="195"/>
    </row>
    <row r="746" spans="1:5" x14ac:dyDescent="0.2">
      <c r="A746" s="214"/>
      <c r="B746" s="195"/>
      <c r="C746" s="195"/>
      <c r="D746" s="195"/>
      <c r="E746" s="195"/>
    </row>
    <row r="747" spans="1:5" x14ac:dyDescent="0.2">
      <c r="A747" s="214"/>
      <c r="B747" s="195"/>
      <c r="C747" s="195"/>
      <c r="D747" s="195"/>
      <c r="E747" s="195"/>
    </row>
    <row r="748" spans="1:5" x14ac:dyDescent="0.2">
      <c r="A748" s="214"/>
      <c r="B748" s="195"/>
      <c r="C748" s="195"/>
      <c r="D748" s="195"/>
      <c r="E748" s="195"/>
    </row>
    <row r="749" spans="1:5" x14ac:dyDescent="0.2">
      <c r="A749" s="214"/>
      <c r="B749" s="195"/>
      <c r="C749" s="195"/>
      <c r="D749" s="195"/>
      <c r="E749" s="195"/>
    </row>
    <row r="750" spans="1:5" x14ac:dyDescent="0.2">
      <c r="A750" s="214"/>
      <c r="B750" s="195"/>
      <c r="C750" s="195"/>
      <c r="D750" s="195"/>
      <c r="E750" s="195"/>
    </row>
    <row r="751" spans="1:5" x14ac:dyDescent="0.2">
      <c r="A751" s="214"/>
      <c r="B751" s="195"/>
      <c r="C751" s="195"/>
      <c r="D751" s="195"/>
      <c r="E751" s="195"/>
    </row>
    <row r="752" spans="1:5" x14ac:dyDescent="0.2">
      <c r="A752" s="214"/>
      <c r="B752" s="195"/>
      <c r="C752" s="195"/>
      <c r="D752" s="195"/>
      <c r="E752" s="195"/>
    </row>
    <row r="753" spans="1:5" x14ac:dyDescent="0.2">
      <c r="A753" s="214"/>
      <c r="B753" s="195"/>
      <c r="C753" s="195"/>
      <c r="D753" s="195"/>
      <c r="E753" s="195"/>
    </row>
    <row r="754" spans="1:5" x14ac:dyDescent="0.2">
      <c r="A754" s="214"/>
      <c r="B754" s="195"/>
      <c r="C754" s="195"/>
      <c r="D754" s="195"/>
      <c r="E754" s="195"/>
    </row>
    <row r="755" spans="1:5" x14ac:dyDescent="0.2">
      <c r="A755" s="214"/>
      <c r="B755" s="195"/>
      <c r="C755" s="195"/>
      <c r="D755" s="195"/>
      <c r="E755" s="195"/>
    </row>
    <row r="756" spans="1:5" x14ac:dyDescent="0.2">
      <c r="A756" s="214"/>
      <c r="B756" s="195"/>
      <c r="C756" s="195"/>
      <c r="D756" s="195"/>
      <c r="E756" s="195"/>
    </row>
    <row r="757" spans="1:5" x14ac:dyDescent="0.2">
      <c r="A757" s="214"/>
      <c r="B757" s="195"/>
      <c r="C757" s="195"/>
      <c r="D757" s="195"/>
      <c r="E757" s="195"/>
    </row>
    <row r="758" spans="1:5" x14ac:dyDescent="0.2">
      <c r="A758" s="214"/>
      <c r="B758" s="195"/>
      <c r="C758" s="195"/>
      <c r="D758" s="195"/>
      <c r="E758" s="195"/>
    </row>
    <row r="759" spans="1:5" x14ac:dyDescent="0.2">
      <c r="A759" s="214"/>
      <c r="B759" s="195"/>
      <c r="C759" s="195"/>
      <c r="D759" s="195"/>
      <c r="E759" s="195"/>
    </row>
    <row r="760" spans="1:5" x14ac:dyDescent="0.2">
      <c r="A760" s="214"/>
      <c r="B760" s="195"/>
      <c r="C760" s="195"/>
      <c r="D760" s="195"/>
      <c r="E760" s="195"/>
    </row>
    <row r="761" spans="1:5" x14ac:dyDescent="0.2">
      <c r="A761" s="214"/>
      <c r="B761" s="195"/>
      <c r="C761" s="195"/>
      <c r="D761" s="195"/>
      <c r="E761" s="195"/>
    </row>
    <row r="762" spans="1:5" x14ac:dyDescent="0.2">
      <c r="A762" s="214"/>
      <c r="B762" s="195"/>
      <c r="C762" s="195"/>
      <c r="D762" s="195"/>
      <c r="E762" s="195"/>
    </row>
    <row r="763" spans="1:5" x14ac:dyDescent="0.2">
      <c r="A763" s="214"/>
      <c r="B763" s="195"/>
      <c r="C763" s="195"/>
      <c r="D763" s="195"/>
      <c r="E763" s="195"/>
    </row>
    <row r="764" spans="1:5" x14ac:dyDescent="0.2">
      <c r="A764" s="214"/>
      <c r="B764" s="195"/>
      <c r="C764" s="195"/>
      <c r="D764" s="195"/>
      <c r="E764" s="195"/>
    </row>
    <row r="765" spans="1:5" x14ac:dyDescent="0.2">
      <c r="A765" s="214"/>
      <c r="B765" s="195"/>
      <c r="C765" s="195"/>
      <c r="D765" s="195"/>
      <c r="E765" s="195"/>
    </row>
    <row r="766" spans="1:5" x14ac:dyDescent="0.2">
      <c r="A766" s="214"/>
      <c r="B766" s="195"/>
      <c r="C766" s="195"/>
      <c r="D766" s="195"/>
      <c r="E766" s="195"/>
    </row>
    <row r="767" spans="1:5" x14ac:dyDescent="0.2">
      <c r="A767" s="214"/>
      <c r="B767" s="195"/>
      <c r="C767" s="195"/>
      <c r="D767" s="195"/>
      <c r="E767" s="195"/>
    </row>
    <row r="768" spans="1:5" x14ac:dyDescent="0.2">
      <c r="A768" s="214"/>
      <c r="B768" s="195"/>
      <c r="C768" s="195"/>
      <c r="D768" s="195"/>
      <c r="E768" s="195"/>
    </row>
    <row r="769" spans="1:5" x14ac:dyDescent="0.2">
      <c r="A769" s="214"/>
      <c r="B769" s="195"/>
      <c r="C769" s="195"/>
      <c r="D769" s="195"/>
      <c r="E769" s="195"/>
    </row>
    <row r="770" spans="1:5" x14ac:dyDescent="0.2">
      <c r="A770" s="214"/>
      <c r="B770" s="195"/>
      <c r="C770" s="195"/>
      <c r="D770" s="195"/>
      <c r="E770" s="195"/>
    </row>
    <row r="771" spans="1:5" x14ac:dyDescent="0.2">
      <c r="A771" s="214"/>
      <c r="B771" s="195"/>
      <c r="C771" s="195"/>
      <c r="D771" s="195"/>
      <c r="E771" s="195"/>
    </row>
    <row r="772" spans="1:5" x14ac:dyDescent="0.2">
      <c r="A772" s="214"/>
      <c r="B772" s="195"/>
      <c r="C772" s="195"/>
      <c r="D772" s="195"/>
      <c r="E772" s="195"/>
    </row>
    <row r="773" spans="1:5" x14ac:dyDescent="0.2">
      <c r="A773" s="214"/>
      <c r="B773" s="195"/>
      <c r="C773" s="195"/>
      <c r="D773" s="195"/>
      <c r="E773" s="195"/>
    </row>
    <row r="774" spans="1:5" x14ac:dyDescent="0.2">
      <c r="A774" s="214"/>
      <c r="B774" s="195"/>
      <c r="C774" s="195"/>
      <c r="D774" s="195"/>
      <c r="E774" s="195"/>
    </row>
    <row r="775" spans="1:5" x14ac:dyDescent="0.2">
      <c r="A775" s="214"/>
      <c r="B775" s="195"/>
      <c r="C775" s="195"/>
      <c r="D775" s="195"/>
      <c r="E775" s="195"/>
    </row>
    <row r="776" spans="1:5" x14ac:dyDescent="0.2">
      <c r="A776" s="214"/>
      <c r="B776" s="195"/>
      <c r="C776" s="195"/>
      <c r="D776" s="195"/>
      <c r="E776" s="195"/>
    </row>
    <row r="777" spans="1:5" x14ac:dyDescent="0.2">
      <c r="A777" s="214"/>
      <c r="B777" s="195"/>
      <c r="C777" s="195"/>
      <c r="D777" s="195"/>
      <c r="E777" s="195"/>
    </row>
    <row r="778" spans="1:5" x14ac:dyDescent="0.2">
      <c r="A778" s="214"/>
      <c r="B778" s="195"/>
      <c r="C778" s="195"/>
      <c r="D778" s="195"/>
      <c r="E778" s="195"/>
    </row>
    <row r="779" spans="1:5" x14ac:dyDescent="0.2">
      <c r="A779" s="214"/>
      <c r="B779" s="195"/>
      <c r="C779" s="195"/>
      <c r="D779" s="195"/>
      <c r="E779" s="195"/>
    </row>
    <row r="780" spans="1:5" x14ac:dyDescent="0.2">
      <c r="A780" s="214"/>
      <c r="B780" s="195"/>
      <c r="C780" s="195"/>
      <c r="D780" s="195"/>
      <c r="E780" s="195"/>
    </row>
    <row r="781" spans="1:5" x14ac:dyDescent="0.2">
      <c r="A781" s="214"/>
      <c r="B781" s="195"/>
      <c r="C781" s="195"/>
      <c r="D781" s="195"/>
      <c r="E781" s="195"/>
    </row>
    <row r="782" spans="1:5" x14ac:dyDescent="0.2">
      <c r="A782" s="214"/>
      <c r="B782" s="195"/>
      <c r="C782" s="195"/>
      <c r="D782" s="195"/>
      <c r="E782" s="195"/>
    </row>
    <row r="783" spans="1:5" x14ac:dyDescent="0.2">
      <c r="A783" s="214"/>
      <c r="B783" s="195"/>
      <c r="C783" s="195"/>
      <c r="D783" s="195"/>
      <c r="E783" s="195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6FBB3-0F3A-436D-8A64-FFFD113C4FBE}">
  <dimension ref="A1:B27"/>
  <sheetViews>
    <sheetView workbookViewId="0">
      <selection activeCell="D30" sqref="D30"/>
    </sheetView>
  </sheetViews>
  <sheetFormatPr baseColWidth="10" defaultColWidth="11.42578125" defaultRowHeight="12.75" x14ac:dyDescent="0.2"/>
  <cols>
    <col min="1" max="1" width="25.42578125" style="479" customWidth="1"/>
    <col min="2" max="2" width="43" style="479" customWidth="1"/>
    <col min="3" max="16384" width="11.42578125" style="479"/>
  </cols>
  <sheetData>
    <row r="1" spans="1:2" ht="15" x14ac:dyDescent="0.25">
      <c r="A1" s="477" t="s">
        <v>0</v>
      </c>
      <c r="B1" s="478" t="s">
        <v>248</v>
      </c>
    </row>
    <row r="2" spans="1:2" ht="15" x14ac:dyDescent="0.25">
      <c r="A2" s="480" t="s">
        <v>1</v>
      </c>
      <c r="B2" s="479" t="s">
        <v>246</v>
      </c>
    </row>
    <row r="5" spans="1:2" x14ac:dyDescent="0.2">
      <c r="A5" s="777" t="s">
        <v>252</v>
      </c>
      <c r="B5" s="777"/>
    </row>
    <row r="6" spans="1:2" x14ac:dyDescent="0.2">
      <c r="A6" s="481" t="s">
        <v>224</v>
      </c>
      <c r="B6" s="482" t="s">
        <v>225</v>
      </c>
    </row>
    <row r="7" spans="1:2" x14ac:dyDescent="0.2">
      <c r="A7" s="483">
        <v>43074</v>
      </c>
      <c r="B7" s="484">
        <v>1493</v>
      </c>
    </row>
    <row r="8" spans="1:2" x14ac:dyDescent="0.2">
      <c r="A8" s="483">
        <v>43227</v>
      </c>
      <c r="B8" s="484">
        <v>437</v>
      </c>
    </row>
    <row r="9" spans="1:2" x14ac:dyDescent="0.2">
      <c r="A9" s="483">
        <v>43402</v>
      </c>
      <c r="B9" s="484">
        <v>1596</v>
      </c>
    </row>
    <row r="10" spans="1:2" x14ac:dyDescent="0.2">
      <c r="A10" s="483">
        <v>43626</v>
      </c>
      <c r="B10" s="484">
        <v>503</v>
      </c>
    </row>
    <row r="11" spans="1:2" x14ac:dyDescent="0.2">
      <c r="A11" s="483">
        <v>43998</v>
      </c>
      <c r="B11" s="484">
        <v>436</v>
      </c>
    </row>
    <row r="12" spans="1:2" x14ac:dyDescent="0.2">
      <c r="A12" s="483">
        <v>44183</v>
      </c>
      <c r="B12" s="484">
        <v>872</v>
      </c>
    </row>
    <row r="13" spans="1:2" x14ac:dyDescent="0.2">
      <c r="A13" s="483">
        <v>44363</v>
      </c>
      <c r="B13" s="484">
        <v>241</v>
      </c>
    </row>
    <row r="14" spans="1:2" x14ac:dyDescent="0.2">
      <c r="A14" s="483">
        <v>44524</v>
      </c>
      <c r="B14" s="484">
        <v>1058</v>
      </c>
    </row>
    <row r="15" spans="1:2" x14ac:dyDescent="0.2">
      <c r="A15" s="483">
        <v>44596</v>
      </c>
      <c r="B15" s="484">
        <v>975</v>
      </c>
    </row>
    <row r="16" spans="1:2" x14ac:dyDescent="0.2">
      <c r="A16" s="483">
        <v>44638</v>
      </c>
      <c r="B16" s="484">
        <v>473</v>
      </c>
    </row>
    <row r="17" spans="1:2" x14ac:dyDescent="0.2">
      <c r="A17" s="483" t="s">
        <v>253</v>
      </c>
      <c r="B17" s="484">
        <v>380</v>
      </c>
    </row>
    <row r="18" spans="1:2" x14ac:dyDescent="0.2">
      <c r="A18" s="483" t="s">
        <v>254</v>
      </c>
      <c r="B18" s="484">
        <v>400</v>
      </c>
    </row>
    <row r="19" spans="1:2" x14ac:dyDescent="0.2">
      <c r="A19" s="483">
        <v>44749</v>
      </c>
      <c r="B19" s="484">
        <v>400</v>
      </c>
    </row>
    <row r="20" spans="1:2" x14ac:dyDescent="0.2">
      <c r="A20" s="483">
        <v>44775</v>
      </c>
      <c r="B20" s="484">
        <v>370</v>
      </c>
    </row>
    <row r="21" spans="1:2" x14ac:dyDescent="0.2">
      <c r="A21" s="483">
        <v>44799</v>
      </c>
      <c r="B21" s="484">
        <v>500</v>
      </c>
    </row>
    <row r="22" spans="1:2" x14ac:dyDescent="0.2">
      <c r="A22" s="483">
        <v>44820</v>
      </c>
      <c r="B22" s="484">
        <v>320</v>
      </c>
    </row>
    <row r="23" spans="1:2" x14ac:dyDescent="0.2">
      <c r="A23" s="483">
        <v>44908</v>
      </c>
      <c r="B23" s="484">
        <v>340</v>
      </c>
    </row>
    <row r="24" spans="1:2" x14ac:dyDescent="0.2">
      <c r="A24" s="483">
        <v>44987</v>
      </c>
      <c r="B24" s="484">
        <v>210</v>
      </c>
    </row>
    <row r="25" spans="1:2" x14ac:dyDescent="0.2">
      <c r="A25" s="483">
        <v>45035</v>
      </c>
      <c r="B25" s="484">
        <v>160</v>
      </c>
    </row>
    <row r="26" spans="1:2" x14ac:dyDescent="0.2">
      <c r="A26" s="483">
        <v>45146</v>
      </c>
      <c r="B26" s="588">
        <v>2</v>
      </c>
    </row>
    <row r="27" spans="1:2" x14ac:dyDescent="0.2">
      <c r="A27" s="483">
        <v>45605</v>
      </c>
      <c r="B27" s="588">
        <v>3.2</v>
      </c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Q52"/>
  <sheetViews>
    <sheetView topLeftCell="BJ13" zoomScale="50" zoomScaleNormal="50" workbookViewId="0">
      <selection activeCell="BR15" sqref="BR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1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1" s="44" customFormat="1" ht="21" customHeight="1" thickBot="1" x14ac:dyDescent="0.3">
      <c r="A2" s="677" t="s">
        <v>88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1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1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1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</row>
    <row r="6" spans="1:251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1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1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1" s="42" customFormat="1" ht="24.95" customHeight="1" x14ac:dyDescent="0.25">
      <c r="A9" s="218" t="s">
        <v>48</v>
      </c>
      <c r="B9" s="217">
        <v>1</v>
      </c>
      <c r="C9" s="156">
        <v>11</v>
      </c>
      <c r="D9" s="156"/>
      <c r="E9" s="159"/>
      <c r="F9" s="159"/>
      <c r="G9" s="281"/>
      <c r="H9" s="281"/>
      <c r="I9" s="446" t="s">
        <v>213</v>
      </c>
      <c r="J9" s="281" t="s">
        <v>213</v>
      </c>
      <c r="K9" s="417" t="str">
        <f>IF(AND(I9&lt;&gt;"",J9&lt;&gt;""),(I9-J9)/I9*100,"")</f>
        <v/>
      </c>
      <c r="L9" s="281"/>
      <c r="M9" s="281"/>
      <c r="N9" s="417" t="str">
        <f>IF(AND(L9&lt;&gt;"",M9&lt;&gt;""),(L9-M9)/L9*100,"")</f>
        <v/>
      </c>
      <c r="O9" s="446"/>
      <c r="P9" s="446"/>
      <c r="Q9" s="417" t="str">
        <f>IF(AND(O9&lt;&gt;"",P9&lt;&gt;""),(O9-P9)/O9*100,"")</f>
        <v/>
      </c>
      <c r="R9" s="567"/>
      <c r="S9" s="568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417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>
        <v>9.5</v>
      </c>
      <c r="AM9" s="159">
        <v>7.0000000000000007E-2</v>
      </c>
      <c r="AN9" s="231"/>
      <c r="AO9" s="156">
        <v>600</v>
      </c>
      <c r="AP9" s="569" t="s">
        <v>213</v>
      </c>
      <c r="AQ9" s="127" t="s">
        <v>213</v>
      </c>
      <c r="AR9" s="127" t="s">
        <v>213</v>
      </c>
      <c r="AS9" s="281" t="s">
        <v>213</v>
      </c>
      <c r="AT9" s="570">
        <v>7.2266514806378144</v>
      </c>
      <c r="AU9" s="571" t="s">
        <v>213</v>
      </c>
      <c r="AV9" s="572" t="s">
        <v>213</v>
      </c>
      <c r="AW9" s="441"/>
      <c r="AX9" s="441"/>
      <c r="AY9" s="441"/>
      <c r="AZ9" s="441"/>
      <c r="BA9" s="441"/>
      <c r="BB9" s="321"/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1.4</v>
      </c>
    </row>
    <row r="10" spans="1:251" s="42" customFormat="1" ht="24.95" customHeight="1" x14ac:dyDescent="0.25">
      <c r="A10" s="218" t="s">
        <v>49</v>
      </c>
      <c r="B10" s="219">
        <v>2</v>
      </c>
      <c r="C10" s="162">
        <v>12</v>
      </c>
      <c r="D10" s="162"/>
      <c r="E10" s="159"/>
      <c r="F10" s="159"/>
      <c r="G10" s="281"/>
      <c r="H10" s="281"/>
      <c r="I10" s="446" t="s">
        <v>213</v>
      </c>
      <c r="J10" s="281" t="s">
        <v>213</v>
      </c>
      <c r="K10" s="417" t="str">
        <f t="shared" ref="K10:K39" si="1">IF(AND(I10&lt;&gt;"",J10&lt;&gt;""),(I10-J10)/I10*100,"")</f>
        <v/>
      </c>
      <c r="L10" s="446"/>
      <c r="M10" s="281"/>
      <c r="N10" s="417" t="str">
        <f t="shared" ref="N10:N39" si="2">IF(AND(L10&lt;&gt;"",M10&lt;&gt;""),(L10-M10)/L10*100,"")</f>
        <v/>
      </c>
      <c r="O10" s="446"/>
      <c r="P10" s="281"/>
      <c r="Q10" s="417" t="str">
        <f t="shared" ref="Q10:Q39" si="3">IF(AND(O10&lt;&gt;"",P10&lt;&gt;""),(O10-P10)/O10*100,"")</f>
        <v/>
      </c>
      <c r="R10" s="567"/>
      <c r="S10" s="568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417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4">
        <v>9.4</v>
      </c>
      <c r="AM10" s="164">
        <v>0.43</v>
      </c>
      <c r="AN10" s="232"/>
      <c r="AO10" s="162">
        <v>600</v>
      </c>
      <c r="AP10" s="569" t="s">
        <v>213</v>
      </c>
      <c r="AQ10" s="442" t="s">
        <v>213</v>
      </c>
      <c r="AR10" s="442" t="s">
        <v>213</v>
      </c>
      <c r="AS10" s="514" t="s">
        <v>213</v>
      </c>
      <c r="AT10" s="570">
        <v>7.2266514806378144</v>
      </c>
      <c r="AU10" s="571" t="s">
        <v>213</v>
      </c>
      <c r="AV10" s="572" t="s">
        <v>213</v>
      </c>
      <c r="AW10" s="443"/>
      <c r="AX10" s="443"/>
      <c r="AY10" s="443"/>
      <c r="AZ10" s="443"/>
      <c r="BA10" s="443"/>
      <c r="BB10" s="32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1.4</v>
      </c>
    </row>
    <row r="11" spans="1:251" s="42" customFormat="1" ht="24.95" customHeight="1" x14ac:dyDescent="0.25">
      <c r="A11" s="218" t="s">
        <v>50</v>
      </c>
      <c r="B11" s="219">
        <v>3</v>
      </c>
      <c r="C11" s="162">
        <v>9</v>
      </c>
      <c r="D11" s="162"/>
      <c r="E11" s="159">
        <v>7.65</v>
      </c>
      <c r="F11" s="159">
        <v>7.75</v>
      </c>
      <c r="G11" s="281">
        <v>1636</v>
      </c>
      <c r="H11" s="281">
        <v>1448</v>
      </c>
      <c r="I11" s="446">
        <v>549.99999999999989</v>
      </c>
      <c r="J11" s="281">
        <v>14.499999999999998</v>
      </c>
      <c r="K11" s="417">
        <f t="shared" si="1"/>
        <v>97.36363636363636</v>
      </c>
      <c r="L11" s="281">
        <v>864.28571428571422</v>
      </c>
      <c r="M11" s="281">
        <v>8.6999999999999975</v>
      </c>
      <c r="N11" s="417">
        <f t="shared" si="2"/>
        <v>98.993388429752059</v>
      </c>
      <c r="O11" s="281">
        <v>1571.4285714285711</v>
      </c>
      <c r="P11" s="281">
        <v>36.249999999999993</v>
      </c>
      <c r="Q11" s="417">
        <f t="shared" si="3"/>
        <v>97.693181818181813</v>
      </c>
      <c r="R11" s="567"/>
      <c r="S11" s="568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417" t="str">
        <f t="shared" si="5"/>
        <v/>
      </c>
      <c r="AF11" s="156"/>
      <c r="AG11" s="156"/>
      <c r="AH11" s="127" t="s">
        <v>214</v>
      </c>
      <c r="AI11" s="156" t="s">
        <v>215</v>
      </c>
      <c r="AJ11" s="156" t="s">
        <v>216</v>
      </c>
      <c r="AK11" s="156" t="s">
        <v>216</v>
      </c>
      <c r="AL11" s="164">
        <v>9.3000000000000007</v>
      </c>
      <c r="AM11" s="164">
        <v>0.52</v>
      </c>
      <c r="AN11" s="232"/>
      <c r="AO11" s="162">
        <v>590</v>
      </c>
      <c r="AP11" s="569">
        <v>342.02898550724638</v>
      </c>
      <c r="AQ11" s="442">
        <v>1725</v>
      </c>
      <c r="AR11" s="442">
        <v>3660</v>
      </c>
      <c r="AS11" s="514">
        <v>89.27536231884055</v>
      </c>
      <c r="AT11" s="570">
        <v>10.103503184713377</v>
      </c>
      <c r="AU11" s="571">
        <v>59.809426229508198</v>
      </c>
      <c r="AV11" s="572">
        <v>3.5534411112579468E-2</v>
      </c>
      <c r="AW11" s="443"/>
      <c r="AX11" s="443"/>
      <c r="AY11" s="443"/>
      <c r="AZ11" s="443"/>
      <c r="BA11" s="443"/>
      <c r="BB11" s="323"/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1.4</v>
      </c>
    </row>
    <row r="12" spans="1:251" s="42" customFormat="1" ht="24.95" customHeight="1" x14ac:dyDescent="0.25">
      <c r="A12" s="218" t="s">
        <v>51</v>
      </c>
      <c r="B12" s="219">
        <v>4</v>
      </c>
      <c r="C12" s="162">
        <v>8</v>
      </c>
      <c r="D12" s="566"/>
      <c r="E12" s="159"/>
      <c r="F12" s="159"/>
      <c r="G12" s="281"/>
      <c r="H12" s="281"/>
      <c r="I12" s="446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567"/>
      <c r="S12" s="568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417" t="str">
        <f t="shared" si="5"/>
        <v/>
      </c>
      <c r="AF12" s="156"/>
      <c r="AG12" s="156"/>
      <c r="AH12" s="127"/>
      <c r="AI12" s="156"/>
      <c r="AJ12" s="156"/>
      <c r="AK12" s="156"/>
      <c r="AL12" s="164">
        <v>8.9</v>
      </c>
      <c r="AM12" s="164">
        <v>0.08</v>
      </c>
      <c r="AN12" s="232"/>
      <c r="AO12" s="162">
        <v>600</v>
      </c>
      <c r="AP12" s="569" t="s">
        <v>213</v>
      </c>
      <c r="AQ12" s="442" t="s">
        <v>213</v>
      </c>
      <c r="AR12" s="442" t="s">
        <v>213</v>
      </c>
      <c r="AS12" s="514" t="s">
        <v>213</v>
      </c>
      <c r="AT12" s="570">
        <v>7.9016189290161902</v>
      </c>
      <c r="AU12" s="571" t="s">
        <v>213</v>
      </c>
      <c r="AV12" s="572" t="s">
        <v>213</v>
      </c>
      <c r="AW12" s="514"/>
      <c r="AX12" s="443"/>
      <c r="AY12" s="443"/>
      <c r="AZ12" s="443"/>
      <c r="BA12" s="443"/>
      <c r="BB12" s="323"/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</v>
      </c>
    </row>
    <row r="13" spans="1:251" s="42" customFormat="1" ht="24.95" customHeight="1" x14ac:dyDescent="0.25">
      <c r="A13" s="218" t="s">
        <v>52</v>
      </c>
      <c r="B13" s="219">
        <v>5</v>
      </c>
      <c r="C13" s="162">
        <v>10</v>
      </c>
      <c r="D13" s="162"/>
      <c r="E13" s="159"/>
      <c r="F13" s="159"/>
      <c r="G13" s="281"/>
      <c r="H13" s="281"/>
      <c r="I13" s="446" t="s">
        <v>213</v>
      </c>
      <c r="J13" s="281" t="s">
        <v>213</v>
      </c>
      <c r="K13" s="417" t="str">
        <f t="shared" si="1"/>
        <v/>
      </c>
      <c r="L13" s="281"/>
      <c r="M13" s="281"/>
      <c r="N13" s="417" t="str">
        <f t="shared" si="2"/>
        <v/>
      </c>
      <c r="O13" s="281"/>
      <c r="P13" s="281"/>
      <c r="Q13" s="417" t="str">
        <f t="shared" si="3"/>
        <v/>
      </c>
      <c r="R13" s="567"/>
      <c r="S13" s="568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417" t="str">
        <f t="shared" si="5"/>
        <v/>
      </c>
      <c r="AF13" s="156"/>
      <c r="AG13" s="156"/>
      <c r="AH13" s="127"/>
      <c r="AI13" s="156"/>
      <c r="AJ13" s="156"/>
      <c r="AK13" s="156"/>
      <c r="AL13" s="164"/>
      <c r="AM13" s="164"/>
      <c r="AN13" s="232"/>
      <c r="AO13" s="162"/>
      <c r="AP13" s="569" t="s">
        <v>213</v>
      </c>
      <c r="AQ13" s="442" t="s">
        <v>213</v>
      </c>
      <c r="AR13" s="442" t="s">
        <v>213</v>
      </c>
      <c r="AS13" s="514" t="s">
        <v>213</v>
      </c>
      <c r="AT13" s="570">
        <v>7.9016189290161902</v>
      </c>
      <c r="AU13" s="571" t="s">
        <v>213</v>
      </c>
      <c r="AV13" s="572" t="s">
        <v>213</v>
      </c>
      <c r="AW13" s="514"/>
      <c r="AX13" s="443"/>
      <c r="AY13" s="443"/>
      <c r="AZ13" s="443"/>
      <c r="BA13" s="443"/>
      <c r="BB13" s="323"/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/>
    </row>
    <row r="14" spans="1:251" s="42" customFormat="1" ht="24.95" customHeight="1" x14ac:dyDescent="0.25">
      <c r="A14" s="218" t="s">
        <v>53</v>
      </c>
      <c r="B14" s="219">
        <v>6</v>
      </c>
      <c r="C14" s="162">
        <v>12</v>
      </c>
      <c r="D14" s="162"/>
      <c r="E14" s="159"/>
      <c r="F14" s="159"/>
      <c r="G14" s="281"/>
      <c r="H14" s="281"/>
      <c r="I14" s="446" t="s">
        <v>213</v>
      </c>
      <c r="J14" s="281" t="s">
        <v>213</v>
      </c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567"/>
      <c r="S14" s="568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417" t="str">
        <f t="shared" si="5"/>
        <v/>
      </c>
      <c r="AF14" s="156"/>
      <c r="AG14" s="156"/>
      <c r="AH14" s="127"/>
      <c r="AI14" s="156"/>
      <c r="AJ14" s="156"/>
      <c r="AK14" s="156"/>
      <c r="AL14" s="164">
        <v>8.4</v>
      </c>
      <c r="AM14" s="164">
        <v>0.03</v>
      </c>
      <c r="AN14" s="232"/>
      <c r="AO14" s="162">
        <v>590</v>
      </c>
      <c r="AP14" s="569" t="s">
        <v>213</v>
      </c>
      <c r="AQ14" s="442" t="s">
        <v>213</v>
      </c>
      <c r="AR14" s="442" t="s">
        <v>213</v>
      </c>
      <c r="AS14" s="514" t="s">
        <v>213</v>
      </c>
      <c r="AT14" s="570">
        <v>6.4877300613496942</v>
      </c>
      <c r="AU14" s="571" t="s">
        <v>213</v>
      </c>
      <c r="AV14" s="572" t="s">
        <v>213</v>
      </c>
      <c r="AW14" s="514">
        <v>20</v>
      </c>
      <c r="AX14" s="443"/>
      <c r="AY14" s="506"/>
      <c r="AZ14" s="443"/>
      <c r="BA14" s="443"/>
      <c r="BB14" s="323"/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0.9</v>
      </c>
    </row>
    <row r="15" spans="1:251" s="42" customFormat="1" ht="24.95" customHeight="1" x14ac:dyDescent="0.25">
      <c r="A15" s="218" t="s">
        <v>47</v>
      </c>
      <c r="B15" s="219">
        <v>7</v>
      </c>
      <c r="C15" s="162">
        <v>43</v>
      </c>
      <c r="D15" s="162"/>
      <c r="E15" s="159">
        <v>7.66</v>
      </c>
      <c r="F15" s="159">
        <v>7.39</v>
      </c>
      <c r="G15" s="281">
        <v>2550</v>
      </c>
      <c r="H15" s="281">
        <v>1723</v>
      </c>
      <c r="I15" s="446">
        <v>234.00000000000006</v>
      </c>
      <c r="J15" s="281">
        <v>12.500000000000011</v>
      </c>
      <c r="K15" s="417">
        <f t="shared" si="1"/>
        <v>94.658119658119659</v>
      </c>
      <c r="L15" s="281">
        <v>523.05000000000007</v>
      </c>
      <c r="M15" s="281">
        <v>2.6399999999999997</v>
      </c>
      <c r="N15" s="417">
        <f t="shared" si="2"/>
        <v>99.495268138801265</v>
      </c>
      <c r="O15" s="281">
        <v>951</v>
      </c>
      <c r="P15" s="281">
        <v>11</v>
      </c>
      <c r="Q15" s="417">
        <f t="shared" si="3"/>
        <v>98.843322818086222</v>
      </c>
      <c r="R15" s="567"/>
      <c r="S15" s="568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417" t="str">
        <f t="shared" si="5"/>
        <v/>
      </c>
      <c r="AF15" s="156"/>
      <c r="AG15" s="156"/>
      <c r="AH15" s="127" t="s">
        <v>214</v>
      </c>
      <c r="AI15" s="156" t="s">
        <v>215</v>
      </c>
      <c r="AJ15" s="156" t="s">
        <v>216</v>
      </c>
      <c r="AK15" s="156" t="s">
        <v>216</v>
      </c>
      <c r="AL15" s="164">
        <v>8.4</v>
      </c>
      <c r="AM15" s="164">
        <v>0.01</v>
      </c>
      <c r="AN15" s="232"/>
      <c r="AO15" s="162">
        <v>580</v>
      </c>
      <c r="AP15" s="569">
        <v>303.66492146596863</v>
      </c>
      <c r="AQ15" s="442">
        <v>1909.9999999999998</v>
      </c>
      <c r="AR15" s="442">
        <v>1810.0000000000002</v>
      </c>
      <c r="AS15" s="514">
        <v>88.7434554973822</v>
      </c>
      <c r="AT15" s="570">
        <v>2.6682085786375107</v>
      </c>
      <c r="AU15" s="571"/>
      <c r="AV15" s="572">
        <v>9.2793311301721706E-2</v>
      </c>
      <c r="AW15" s="514"/>
      <c r="AX15" s="443"/>
      <c r="AY15" s="443"/>
      <c r="AZ15" s="443"/>
      <c r="BA15" s="443"/>
      <c r="BB15" s="323"/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0.7</v>
      </c>
    </row>
    <row r="16" spans="1:251" s="42" customFormat="1" ht="24.95" customHeight="1" x14ac:dyDescent="0.25">
      <c r="A16" s="218" t="s">
        <v>48</v>
      </c>
      <c r="B16" s="219">
        <v>8</v>
      </c>
      <c r="C16" s="162">
        <v>12</v>
      </c>
      <c r="D16" s="162"/>
      <c r="E16" s="159"/>
      <c r="F16" s="159"/>
      <c r="G16" s="281"/>
      <c r="H16" s="281"/>
      <c r="I16" s="281" t="s">
        <v>213</v>
      </c>
      <c r="J16" s="281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567"/>
      <c r="S16" s="568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7"/>
      <c r="AE16" s="417" t="str">
        <f t="shared" si="5"/>
        <v/>
      </c>
      <c r="AF16" s="156"/>
      <c r="AG16" s="156"/>
      <c r="AH16" s="127"/>
      <c r="AI16" s="156"/>
      <c r="AJ16" s="156"/>
      <c r="AK16" s="156"/>
      <c r="AL16" s="164">
        <v>8.1</v>
      </c>
      <c r="AM16" s="164">
        <v>0.21</v>
      </c>
      <c r="AN16" s="232"/>
      <c r="AO16" s="162">
        <v>580</v>
      </c>
      <c r="AP16" s="569" t="s">
        <v>213</v>
      </c>
      <c r="AQ16" s="442" t="s">
        <v>213</v>
      </c>
      <c r="AR16" s="442" t="s">
        <v>213</v>
      </c>
      <c r="AS16" s="514" t="s">
        <v>213</v>
      </c>
      <c r="AT16" s="570">
        <v>6.1721789883268485</v>
      </c>
      <c r="AU16" s="571" t="s">
        <v>213</v>
      </c>
      <c r="AV16" s="572" t="s">
        <v>213</v>
      </c>
      <c r="AW16" s="514"/>
      <c r="AX16" s="443"/>
      <c r="AY16" s="443"/>
      <c r="AZ16" s="443"/>
      <c r="BA16" s="443"/>
      <c r="BB16" s="323"/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0.6</v>
      </c>
    </row>
    <row r="17" spans="1:69" s="42" customFormat="1" ht="24.95" customHeight="1" x14ac:dyDescent="0.25">
      <c r="A17" s="218" t="s">
        <v>49</v>
      </c>
      <c r="B17" s="219">
        <v>9</v>
      </c>
      <c r="C17" s="162">
        <v>13</v>
      </c>
      <c r="D17" s="162"/>
      <c r="E17" s="159"/>
      <c r="F17" s="159"/>
      <c r="G17" s="281"/>
      <c r="H17" s="281"/>
      <c r="I17" s="281" t="s">
        <v>213</v>
      </c>
      <c r="J17" s="281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567"/>
      <c r="S17" s="568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157"/>
      <c r="AE17" s="417" t="str">
        <f t="shared" si="5"/>
        <v/>
      </c>
      <c r="AF17" s="156"/>
      <c r="AG17" s="156"/>
      <c r="AH17" s="127"/>
      <c r="AI17" s="156"/>
      <c r="AJ17" s="156"/>
      <c r="AK17" s="156"/>
      <c r="AL17" s="164">
        <v>8</v>
      </c>
      <c r="AM17" s="164">
        <v>0.33</v>
      </c>
      <c r="AN17" s="232"/>
      <c r="AO17" s="162">
        <v>580</v>
      </c>
      <c r="AP17" s="569" t="s">
        <v>213</v>
      </c>
      <c r="AQ17" s="442" t="s">
        <v>213</v>
      </c>
      <c r="AR17" s="442" t="s">
        <v>213</v>
      </c>
      <c r="AS17" s="514" t="s">
        <v>213</v>
      </c>
      <c r="AT17" s="570">
        <v>6.1721789883268485</v>
      </c>
      <c r="AU17" s="571" t="s">
        <v>213</v>
      </c>
      <c r="AV17" s="572" t="s">
        <v>213</v>
      </c>
      <c r="AW17" s="514"/>
      <c r="AX17" s="443"/>
      <c r="AY17" s="443"/>
      <c r="AZ17" s="443"/>
      <c r="BA17" s="443"/>
      <c r="BB17" s="323"/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0.8</v>
      </c>
    </row>
    <row r="18" spans="1:69" s="42" customFormat="1" ht="24.95" customHeight="1" x14ac:dyDescent="0.25">
      <c r="A18" s="218" t="s">
        <v>50</v>
      </c>
      <c r="B18" s="219">
        <v>10</v>
      </c>
      <c r="C18" s="162">
        <v>8</v>
      </c>
      <c r="D18" s="162"/>
      <c r="E18" s="159">
        <v>8.43</v>
      </c>
      <c r="F18" s="159">
        <v>7.5</v>
      </c>
      <c r="G18" s="281">
        <v>1456</v>
      </c>
      <c r="H18" s="281">
        <v>1125</v>
      </c>
      <c r="I18" s="281">
        <v>128.00000000000006</v>
      </c>
      <c r="J18" s="281">
        <v>6.4999999999999778</v>
      </c>
      <c r="K18" s="417">
        <f t="shared" si="1"/>
        <v>94.921875000000028</v>
      </c>
      <c r="L18" s="281">
        <v>201.14285714285725</v>
      </c>
      <c r="M18" s="281">
        <v>3.8999999999999861</v>
      </c>
      <c r="N18" s="417">
        <f t="shared" si="2"/>
        <v>98.061079545454561</v>
      </c>
      <c r="O18" s="281">
        <v>365.71428571428589</v>
      </c>
      <c r="P18" s="281">
        <v>16.249999999999943</v>
      </c>
      <c r="Q18" s="417">
        <f t="shared" si="3"/>
        <v>95.556640625000028</v>
      </c>
      <c r="R18" s="567"/>
      <c r="S18" s="568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7"/>
      <c r="AE18" s="417" t="str">
        <f t="shared" si="5"/>
        <v/>
      </c>
      <c r="AF18" s="156"/>
      <c r="AG18" s="156"/>
      <c r="AH18" s="127" t="s">
        <v>214</v>
      </c>
      <c r="AI18" s="156" t="s">
        <v>215</v>
      </c>
      <c r="AJ18" s="156" t="s">
        <v>216</v>
      </c>
      <c r="AK18" s="156" t="s">
        <v>216</v>
      </c>
      <c r="AL18" s="164">
        <v>8</v>
      </c>
      <c r="AM18" s="164">
        <v>0.09</v>
      </c>
      <c r="AN18" s="232"/>
      <c r="AO18" s="162">
        <v>570</v>
      </c>
      <c r="AP18" s="569">
        <v>252.77161862527728</v>
      </c>
      <c r="AQ18" s="442">
        <v>2254.9999999999991</v>
      </c>
      <c r="AR18" s="442">
        <v>2079.9999999999991</v>
      </c>
      <c r="AS18" s="514">
        <v>91.352549889135247</v>
      </c>
      <c r="AT18" s="570">
        <v>10.103503184713377</v>
      </c>
      <c r="AU18" s="571"/>
      <c r="AV18" s="572">
        <v>5.6232375900253486E-3</v>
      </c>
      <c r="AW18" s="514"/>
      <c r="AX18" s="443"/>
      <c r="AY18" s="443"/>
      <c r="AZ18" s="443"/>
      <c r="BA18" s="443"/>
      <c r="BB18" s="323"/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1.2</v>
      </c>
    </row>
    <row r="19" spans="1:69" s="42" customFormat="1" ht="24.95" customHeight="1" x14ac:dyDescent="0.25">
      <c r="A19" s="218" t="s">
        <v>51</v>
      </c>
      <c r="B19" s="219">
        <v>11</v>
      </c>
      <c r="C19" s="162">
        <v>9</v>
      </c>
      <c r="D19" s="162"/>
      <c r="E19" s="159"/>
      <c r="F19" s="159"/>
      <c r="G19" s="281"/>
      <c r="H19" s="281"/>
      <c r="I19" s="281" t="s">
        <v>213</v>
      </c>
      <c r="J19" s="281" t="s">
        <v>213</v>
      </c>
      <c r="K19" s="417" t="str">
        <f t="shared" si="1"/>
        <v/>
      </c>
      <c r="L19" s="281"/>
      <c r="M19" s="281"/>
      <c r="N19" s="417" t="str">
        <f t="shared" si="2"/>
        <v/>
      </c>
      <c r="O19" s="281"/>
      <c r="P19" s="281"/>
      <c r="Q19" s="417" t="str">
        <f t="shared" si="3"/>
        <v/>
      </c>
      <c r="R19" s="567"/>
      <c r="S19" s="568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7"/>
      <c r="AE19" s="417" t="str">
        <f t="shared" si="5"/>
        <v/>
      </c>
      <c r="AF19" s="156"/>
      <c r="AG19" s="156"/>
      <c r="AH19" s="127"/>
      <c r="AI19" s="156"/>
      <c r="AJ19" s="156"/>
      <c r="AK19" s="156"/>
      <c r="AL19" s="164">
        <v>8</v>
      </c>
      <c r="AM19" s="164">
        <v>0.11</v>
      </c>
      <c r="AN19" s="232"/>
      <c r="AO19" s="162">
        <v>570</v>
      </c>
      <c r="AP19" s="569" t="s">
        <v>213</v>
      </c>
      <c r="AQ19" s="442" t="s">
        <v>213</v>
      </c>
      <c r="AR19" s="442" t="s">
        <v>213</v>
      </c>
      <c r="AS19" s="514" t="s">
        <v>213</v>
      </c>
      <c r="AT19" s="570">
        <v>6.85945945945946</v>
      </c>
      <c r="AU19" s="571" t="s">
        <v>213</v>
      </c>
      <c r="AV19" s="572"/>
      <c r="AW19" s="514"/>
      <c r="AX19" s="443"/>
      <c r="AY19" s="443"/>
      <c r="AZ19" s="443"/>
      <c r="BA19" s="443"/>
      <c r="BB19" s="323"/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1.1000000000000001</v>
      </c>
    </row>
    <row r="20" spans="1:69" s="42" customFormat="1" ht="24.95" customHeight="1" x14ac:dyDescent="0.25">
      <c r="A20" s="218" t="s">
        <v>52</v>
      </c>
      <c r="B20" s="219">
        <v>12</v>
      </c>
      <c r="C20" s="162">
        <v>10</v>
      </c>
      <c r="D20" s="162"/>
      <c r="E20" s="159"/>
      <c r="F20" s="159"/>
      <c r="G20" s="281"/>
      <c r="H20" s="281"/>
      <c r="I20" s="446" t="s">
        <v>213</v>
      </c>
      <c r="J20" s="281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567"/>
      <c r="S20" s="568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7"/>
      <c r="AE20" s="417" t="str">
        <f t="shared" si="5"/>
        <v/>
      </c>
      <c r="AF20" s="156"/>
      <c r="AG20" s="156"/>
      <c r="AH20" s="127"/>
      <c r="AI20" s="156"/>
      <c r="AJ20" s="156"/>
      <c r="AK20" s="156"/>
      <c r="AL20" s="164"/>
      <c r="AM20" s="164"/>
      <c r="AN20" s="232"/>
      <c r="AO20" s="162"/>
      <c r="AP20" s="569" t="s">
        <v>213</v>
      </c>
      <c r="AQ20" s="442" t="s">
        <v>213</v>
      </c>
      <c r="AR20" s="442" t="s">
        <v>213</v>
      </c>
      <c r="AS20" s="514" t="s">
        <v>213</v>
      </c>
      <c r="AT20" s="570">
        <v>6.85945945945946</v>
      </c>
      <c r="AU20" s="571" t="s">
        <v>213</v>
      </c>
      <c r="AV20" s="572" t="s">
        <v>213</v>
      </c>
      <c r="AW20" s="514"/>
      <c r="AX20" s="443"/>
      <c r="AY20" s="443"/>
      <c r="AZ20" s="443"/>
      <c r="BA20" s="443"/>
      <c r="BB20" s="323"/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/>
    </row>
    <row r="21" spans="1:69" s="42" customFormat="1" ht="24.95" customHeight="1" x14ac:dyDescent="0.25">
      <c r="A21" s="218" t="s">
        <v>53</v>
      </c>
      <c r="B21" s="219">
        <v>13</v>
      </c>
      <c r="C21" s="162">
        <v>8</v>
      </c>
      <c r="D21" s="162"/>
      <c r="E21" s="159"/>
      <c r="F21" s="159"/>
      <c r="G21" s="281"/>
      <c r="H21" s="281"/>
      <c r="I21" s="446" t="s">
        <v>213</v>
      </c>
      <c r="J21" s="281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567"/>
      <c r="S21" s="568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7"/>
      <c r="AE21" s="417" t="str">
        <f t="shared" si="5"/>
        <v/>
      </c>
      <c r="AF21" s="156"/>
      <c r="AG21" s="156"/>
      <c r="AH21" s="127"/>
      <c r="AI21" s="156"/>
      <c r="AJ21" s="156"/>
      <c r="AK21" s="156"/>
      <c r="AL21" s="164" t="s">
        <v>249</v>
      </c>
      <c r="AM21" s="164" t="s">
        <v>250</v>
      </c>
      <c r="AN21" s="232"/>
      <c r="AO21" s="162">
        <v>550</v>
      </c>
      <c r="AP21" s="569" t="s">
        <v>213</v>
      </c>
      <c r="AQ21" s="442" t="s">
        <v>213</v>
      </c>
      <c r="AR21" s="442" t="s">
        <v>213</v>
      </c>
      <c r="AS21" s="514" t="s">
        <v>213</v>
      </c>
      <c r="AT21" s="570">
        <v>12.344357976653697</v>
      </c>
      <c r="AU21" s="571" t="s">
        <v>213</v>
      </c>
      <c r="AV21" s="572" t="s">
        <v>213</v>
      </c>
      <c r="AW21" s="514"/>
      <c r="AX21" s="443"/>
      <c r="AY21" s="443"/>
      <c r="AZ21" s="443"/>
      <c r="BA21" s="443"/>
      <c r="BB21" s="323"/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</v>
      </c>
    </row>
    <row r="22" spans="1:69" s="42" customFormat="1" ht="24.95" customHeight="1" x14ac:dyDescent="0.25">
      <c r="A22" s="218" t="s">
        <v>47</v>
      </c>
      <c r="B22" s="219">
        <v>14</v>
      </c>
      <c r="C22" s="162">
        <v>8</v>
      </c>
      <c r="D22" s="162"/>
      <c r="E22" s="159">
        <v>8.61</v>
      </c>
      <c r="F22" s="159">
        <v>7.8</v>
      </c>
      <c r="G22" s="281">
        <v>1782</v>
      </c>
      <c r="H22" s="281">
        <v>1207</v>
      </c>
      <c r="I22" s="281">
        <v>189.99999999999989</v>
      </c>
      <c r="J22" s="281">
        <v>4.6666666666666625</v>
      </c>
      <c r="K22" s="417">
        <f t="shared" si="1"/>
        <v>97.543859649122808</v>
      </c>
      <c r="L22" s="281">
        <v>351.45000000000005</v>
      </c>
      <c r="M22" s="281">
        <v>5.04</v>
      </c>
      <c r="N22" s="417">
        <f t="shared" si="2"/>
        <v>98.565941101152362</v>
      </c>
      <c r="O22" s="281">
        <v>639</v>
      </c>
      <c r="P22" s="281">
        <v>21</v>
      </c>
      <c r="Q22" s="417">
        <f t="shared" si="3"/>
        <v>96.713615023474176</v>
      </c>
      <c r="R22" s="567">
        <v>98</v>
      </c>
      <c r="S22" s="568">
        <v>10.5</v>
      </c>
      <c r="T22" s="157">
        <v>77.3</v>
      </c>
      <c r="U22" s="157">
        <v>4</v>
      </c>
      <c r="V22" s="157">
        <v>2</v>
      </c>
      <c r="W22" s="157">
        <v>1.2</v>
      </c>
      <c r="X22" s="157"/>
      <c r="Y22" s="157"/>
      <c r="Z22" s="305">
        <f t="shared" si="6"/>
        <v>100</v>
      </c>
      <c r="AA22" s="305">
        <f t="shared" si="6"/>
        <v>11.7</v>
      </c>
      <c r="AB22" s="304">
        <f t="shared" si="4"/>
        <v>88.3</v>
      </c>
      <c r="AC22" s="157">
        <v>8.1999999999999993</v>
      </c>
      <c r="AD22" s="157">
        <v>4.2</v>
      </c>
      <c r="AE22" s="417">
        <f t="shared" si="5"/>
        <v>48.780487804878042</v>
      </c>
      <c r="AF22" s="156"/>
      <c r="AG22" s="156"/>
      <c r="AH22" s="127" t="s">
        <v>214</v>
      </c>
      <c r="AI22" s="156" t="s">
        <v>215</v>
      </c>
      <c r="AJ22" s="156" t="s">
        <v>216</v>
      </c>
      <c r="AK22" s="156" t="s">
        <v>216</v>
      </c>
      <c r="AL22" s="164">
        <v>7.3</v>
      </c>
      <c r="AM22" s="164">
        <v>0.05</v>
      </c>
      <c r="AN22" s="232"/>
      <c r="AO22" s="162">
        <v>570</v>
      </c>
      <c r="AP22" s="569">
        <v>239.49579831932783</v>
      </c>
      <c r="AQ22" s="442">
        <v>2379.9999999999991</v>
      </c>
      <c r="AR22" s="442">
        <v>2929.9999999999991</v>
      </c>
      <c r="AS22" s="514">
        <v>90.546218487394981</v>
      </c>
      <c r="AT22" s="570">
        <v>15.862500000000001</v>
      </c>
      <c r="AU22" s="571"/>
      <c r="AV22" s="572">
        <v>9.3092556171404783E-3</v>
      </c>
      <c r="AW22" s="514"/>
      <c r="AX22" s="443"/>
      <c r="AY22" s="443"/>
      <c r="AZ22" s="443"/>
      <c r="BA22" s="443"/>
      <c r="BB22" s="323"/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</v>
      </c>
    </row>
    <row r="23" spans="1:69" s="42" customFormat="1" ht="24.95" customHeight="1" x14ac:dyDescent="0.25">
      <c r="A23" s="218" t="s">
        <v>48</v>
      </c>
      <c r="B23" s="219">
        <v>15</v>
      </c>
      <c r="C23" s="162">
        <v>8.5</v>
      </c>
      <c r="D23" s="162"/>
      <c r="E23" s="159">
        <v>8.4</v>
      </c>
      <c r="F23" s="159">
        <v>7.6</v>
      </c>
      <c r="G23" s="281">
        <v>2500</v>
      </c>
      <c r="H23" s="281">
        <v>1500</v>
      </c>
      <c r="I23" s="446">
        <v>200</v>
      </c>
      <c r="J23" s="281">
        <v>5</v>
      </c>
      <c r="K23" s="417">
        <f t="shared" si="1"/>
        <v>97.5</v>
      </c>
      <c r="L23" s="281">
        <v>270</v>
      </c>
      <c r="M23" s="281">
        <v>5</v>
      </c>
      <c r="N23" s="417">
        <f t="shared" si="2"/>
        <v>98.148148148148152</v>
      </c>
      <c r="O23" s="281">
        <v>700</v>
      </c>
      <c r="P23" s="281">
        <v>25</v>
      </c>
      <c r="Q23" s="417">
        <f t="shared" si="3"/>
        <v>96.428571428571431</v>
      </c>
      <c r="R23" s="567"/>
      <c r="S23" s="568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7"/>
      <c r="AE23" s="417" t="str">
        <f t="shared" si="5"/>
        <v/>
      </c>
      <c r="AF23" s="156"/>
      <c r="AG23" s="156"/>
      <c r="AH23" s="127" t="s">
        <v>214</v>
      </c>
      <c r="AI23" s="156" t="s">
        <v>217</v>
      </c>
      <c r="AJ23" s="156" t="s">
        <v>216</v>
      </c>
      <c r="AK23" s="156" t="s">
        <v>216</v>
      </c>
      <c r="AL23" s="164">
        <v>7.4</v>
      </c>
      <c r="AM23" s="164">
        <v>1.21</v>
      </c>
      <c r="AN23" s="232"/>
      <c r="AO23" s="162">
        <v>550</v>
      </c>
      <c r="AP23" s="569" t="s">
        <v>213</v>
      </c>
      <c r="AQ23" s="442" t="s">
        <v>213</v>
      </c>
      <c r="AR23" s="442" t="s">
        <v>213</v>
      </c>
      <c r="AS23" s="514" t="s">
        <v>213</v>
      </c>
      <c r="AT23" s="570">
        <v>9.4560357675111781</v>
      </c>
      <c r="AU23" s="571" t="s">
        <v>213</v>
      </c>
      <c r="AV23" s="572"/>
      <c r="AW23" s="514"/>
      <c r="AX23" s="443"/>
      <c r="AY23" s="443"/>
      <c r="AZ23" s="443"/>
      <c r="BA23" s="443"/>
      <c r="BB23" s="323"/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</v>
      </c>
    </row>
    <row r="24" spans="1:69" s="42" customFormat="1" ht="24.95" customHeight="1" x14ac:dyDescent="0.25">
      <c r="A24" s="218" t="s">
        <v>49</v>
      </c>
      <c r="B24" s="219">
        <v>16</v>
      </c>
      <c r="C24" s="162">
        <v>11</v>
      </c>
      <c r="D24" s="566"/>
      <c r="E24" s="159"/>
      <c r="F24" s="159"/>
      <c r="G24" s="281"/>
      <c r="H24" s="281"/>
      <c r="I24" s="281" t="s">
        <v>213</v>
      </c>
      <c r="J24" s="281" t="s">
        <v>213</v>
      </c>
      <c r="K24" s="417" t="str">
        <f t="shared" si="1"/>
        <v/>
      </c>
      <c r="L24" s="281"/>
      <c r="M24" s="281"/>
      <c r="N24" s="417" t="str">
        <f t="shared" si="2"/>
        <v/>
      </c>
      <c r="O24" s="281"/>
      <c r="P24" s="281"/>
      <c r="Q24" s="417" t="str">
        <f t="shared" si="3"/>
        <v/>
      </c>
      <c r="R24" s="567"/>
      <c r="S24" s="568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7"/>
      <c r="AE24" s="417" t="str">
        <f t="shared" si="5"/>
        <v/>
      </c>
      <c r="AF24" s="156"/>
      <c r="AG24" s="156"/>
      <c r="AH24" s="127"/>
      <c r="AI24" s="156"/>
      <c r="AJ24" s="156"/>
      <c r="AK24" s="156"/>
      <c r="AL24" s="164">
        <v>7.4</v>
      </c>
      <c r="AM24" s="164">
        <v>0.46</v>
      </c>
      <c r="AN24" s="232"/>
      <c r="AO24" s="162">
        <v>550</v>
      </c>
      <c r="AP24" s="569" t="s">
        <v>213</v>
      </c>
      <c r="AQ24" s="442" t="s">
        <v>213</v>
      </c>
      <c r="AR24" s="442" t="s">
        <v>213</v>
      </c>
      <c r="AS24" s="514" t="s">
        <v>213</v>
      </c>
      <c r="AT24" s="570">
        <v>9.4560357675111781</v>
      </c>
      <c r="AU24" s="571" t="s">
        <v>213</v>
      </c>
      <c r="AV24" s="572" t="s">
        <v>213</v>
      </c>
      <c r="AW24" s="514"/>
      <c r="AX24" s="443"/>
      <c r="AY24" s="443"/>
      <c r="AZ24" s="443"/>
      <c r="BA24" s="443"/>
      <c r="BB24" s="32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</v>
      </c>
    </row>
    <row r="25" spans="1:69" s="42" customFormat="1" ht="24.95" customHeight="1" x14ac:dyDescent="0.25">
      <c r="A25" s="218" t="s">
        <v>50</v>
      </c>
      <c r="B25" s="219">
        <v>17</v>
      </c>
      <c r="C25" s="162">
        <v>9</v>
      </c>
      <c r="D25" s="162"/>
      <c r="E25" s="159">
        <v>8.41</v>
      </c>
      <c r="F25" s="159">
        <v>7.54</v>
      </c>
      <c r="G25" s="281">
        <v>1868</v>
      </c>
      <c r="H25" s="281">
        <v>1205</v>
      </c>
      <c r="I25" s="281">
        <v>149.99999999999986</v>
      </c>
      <c r="J25" s="281">
        <v>3.4999999999999614</v>
      </c>
      <c r="K25" s="417">
        <f t="shared" si="1"/>
        <v>97.666666666666686</v>
      </c>
      <c r="L25" s="281">
        <v>235.71428571428552</v>
      </c>
      <c r="M25" s="281">
        <v>3.5999999999999996</v>
      </c>
      <c r="N25" s="417">
        <f t="shared" si="2"/>
        <v>98.472727272727283</v>
      </c>
      <c r="O25" s="281">
        <v>428.57142857142821</v>
      </c>
      <c r="P25" s="281">
        <v>15</v>
      </c>
      <c r="Q25" s="417">
        <f t="shared" si="3"/>
        <v>96.5</v>
      </c>
      <c r="R25" s="567"/>
      <c r="S25" s="568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7"/>
      <c r="AE25" s="417" t="str">
        <f t="shared" si="5"/>
        <v/>
      </c>
      <c r="AF25" s="156"/>
      <c r="AG25" s="156"/>
      <c r="AH25" s="127" t="s">
        <v>214</v>
      </c>
      <c r="AI25" s="156" t="s">
        <v>215</v>
      </c>
      <c r="AJ25" s="156" t="s">
        <v>216</v>
      </c>
      <c r="AK25" s="156" t="s">
        <v>216</v>
      </c>
      <c r="AL25" s="164">
        <v>7.4</v>
      </c>
      <c r="AM25" s="164">
        <v>0.7</v>
      </c>
      <c r="AN25" s="232"/>
      <c r="AO25" s="162">
        <v>550</v>
      </c>
      <c r="AP25" s="569">
        <v>308.98876404494388</v>
      </c>
      <c r="AQ25" s="442">
        <v>1779.9999999999998</v>
      </c>
      <c r="AR25" s="442">
        <v>2973.3333333333335</v>
      </c>
      <c r="AS25" s="514">
        <v>88.20224719101121</v>
      </c>
      <c r="AT25" s="570">
        <v>8.1555269922879194</v>
      </c>
      <c r="AU25" s="571">
        <v>75.96928251121075</v>
      </c>
      <c r="AV25" s="572">
        <v>9.3917557460469186E-3</v>
      </c>
      <c r="AW25" s="514"/>
      <c r="AX25" s="514"/>
      <c r="AY25" s="443"/>
      <c r="AZ25" s="443"/>
      <c r="BA25" s="443"/>
      <c r="BB25" s="323"/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</v>
      </c>
    </row>
    <row r="26" spans="1:69" s="42" customFormat="1" ht="24.95" customHeight="1" x14ac:dyDescent="0.25">
      <c r="A26" s="218" t="s">
        <v>51</v>
      </c>
      <c r="B26" s="219">
        <v>18</v>
      </c>
      <c r="C26" s="162">
        <v>14</v>
      </c>
      <c r="D26" s="162"/>
      <c r="E26" s="159"/>
      <c r="F26" s="159"/>
      <c r="G26" s="281"/>
      <c r="H26" s="281"/>
      <c r="I26" s="281" t="s">
        <v>213</v>
      </c>
      <c r="J26" s="281" t="s">
        <v>213</v>
      </c>
      <c r="K26" s="417" t="str">
        <f t="shared" si="1"/>
        <v/>
      </c>
      <c r="L26" s="281"/>
      <c r="M26" s="281"/>
      <c r="N26" s="417" t="str">
        <f t="shared" si="2"/>
        <v/>
      </c>
      <c r="O26" s="281"/>
      <c r="P26" s="281"/>
      <c r="Q26" s="417" t="str">
        <f t="shared" si="3"/>
        <v/>
      </c>
      <c r="R26" s="567"/>
      <c r="S26" s="568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7"/>
      <c r="AE26" s="417" t="str">
        <f t="shared" si="5"/>
        <v/>
      </c>
      <c r="AF26" s="156"/>
      <c r="AG26" s="156"/>
      <c r="AH26" s="127"/>
      <c r="AI26" s="156"/>
      <c r="AJ26" s="156"/>
      <c r="AK26" s="156"/>
      <c r="AL26" s="164">
        <v>7.3</v>
      </c>
      <c r="AM26" s="164">
        <v>0.09</v>
      </c>
      <c r="AN26" s="232"/>
      <c r="AO26" s="162">
        <v>550</v>
      </c>
      <c r="AP26" s="569" t="s">
        <v>213</v>
      </c>
      <c r="AQ26" s="442" t="s">
        <v>213</v>
      </c>
      <c r="AR26" s="442" t="s">
        <v>213</v>
      </c>
      <c r="AS26" s="514" t="s">
        <v>213</v>
      </c>
      <c r="AT26" s="570">
        <v>6.7071881606765329</v>
      </c>
      <c r="AU26" s="571" t="s">
        <v>213</v>
      </c>
      <c r="AV26" s="572" t="s">
        <v>213</v>
      </c>
      <c r="AW26" s="514"/>
      <c r="AX26" s="443"/>
      <c r="AY26" s="443"/>
      <c r="AZ26" s="443"/>
      <c r="BA26" s="443"/>
      <c r="BB26" s="323"/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</v>
      </c>
    </row>
    <row r="27" spans="1:69" s="42" customFormat="1" ht="24.95" customHeight="1" x14ac:dyDescent="0.25">
      <c r="A27" s="218" t="s">
        <v>52</v>
      </c>
      <c r="B27" s="219">
        <v>19</v>
      </c>
      <c r="C27" s="162">
        <v>15</v>
      </c>
      <c r="D27" s="162"/>
      <c r="E27" s="159"/>
      <c r="F27" s="159"/>
      <c r="G27" s="281"/>
      <c r="H27" s="281"/>
      <c r="I27" s="281" t="s">
        <v>213</v>
      </c>
      <c r="J27" s="281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567"/>
      <c r="S27" s="568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7"/>
      <c r="AE27" s="417" t="str">
        <f t="shared" si="5"/>
        <v/>
      </c>
      <c r="AF27" s="156"/>
      <c r="AG27" s="156"/>
      <c r="AH27" s="127"/>
      <c r="AI27" s="156"/>
      <c r="AJ27" s="156"/>
      <c r="AK27" s="156"/>
      <c r="AL27" s="164"/>
      <c r="AM27" s="164"/>
      <c r="AN27" s="232"/>
      <c r="AO27" s="162"/>
      <c r="AP27" s="569" t="s">
        <v>213</v>
      </c>
      <c r="AQ27" s="442" t="s">
        <v>213</v>
      </c>
      <c r="AR27" s="442" t="s">
        <v>213</v>
      </c>
      <c r="AS27" s="514" t="s">
        <v>213</v>
      </c>
      <c r="AT27" s="570">
        <v>6.7071881606765329</v>
      </c>
      <c r="AU27" s="571" t="s">
        <v>213</v>
      </c>
      <c r="AV27" s="572" t="s">
        <v>213</v>
      </c>
      <c r="AW27" s="514"/>
      <c r="AX27" s="443"/>
      <c r="AY27" s="443"/>
      <c r="AZ27" s="443"/>
      <c r="BA27" s="443"/>
      <c r="BB27" s="323"/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/>
    </row>
    <row r="28" spans="1:69" s="42" customFormat="1" ht="24.95" customHeight="1" x14ac:dyDescent="0.25">
      <c r="A28" s="218" t="s">
        <v>53</v>
      </c>
      <c r="B28" s="219">
        <v>20</v>
      </c>
      <c r="C28" s="162">
        <v>10</v>
      </c>
      <c r="D28" s="162"/>
      <c r="E28" s="159"/>
      <c r="F28" s="159"/>
      <c r="G28" s="281"/>
      <c r="H28" s="281"/>
      <c r="I28" s="281" t="s">
        <v>213</v>
      </c>
      <c r="J28" s="281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567"/>
      <c r="S28" s="568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157"/>
      <c r="AE28" s="417" t="str">
        <f t="shared" si="5"/>
        <v/>
      </c>
      <c r="AF28" s="156"/>
      <c r="AG28" s="156"/>
      <c r="AH28" s="127"/>
      <c r="AI28" s="156"/>
      <c r="AJ28" s="156"/>
      <c r="AK28" s="156"/>
      <c r="AL28" s="164">
        <v>7.8</v>
      </c>
      <c r="AM28" s="164">
        <v>0.14000000000000001</v>
      </c>
      <c r="AN28" s="232"/>
      <c r="AO28" s="162">
        <v>570</v>
      </c>
      <c r="AP28" s="569" t="s">
        <v>213</v>
      </c>
      <c r="AQ28" s="442" t="s">
        <v>213</v>
      </c>
      <c r="AR28" s="442" t="s">
        <v>213</v>
      </c>
      <c r="AS28" s="514" t="s">
        <v>213</v>
      </c>
      <c r="AT28" s="570">
        <v>9.0642857142857149</v>
      </c>
      <c r="AU28" s="571" t="s">
        <v>213</v>
      </c>
      <c r="AV28" s="572" t="s">
        <v>213</v>
      </c>
      <c r="AW28" s="514"/>
      <c r="AX28" s="443"/>
      <c r="AY28" s="443"/>
      <c r="AZ28" s="443"/>
      <c r="BA28" s="443"/>
      <c r="BB28" s="323"/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</v>
      </c>
    </row>
    <row r="29" spans="1:69" s="42" customFormat="1" ht="24.95" customHeight="1" x14ac:dyDescent="0.25">
      <c r="A29" s="218" t="s">
        <v>47</v>
      </c>
      <c r="B29" s="219">
        <v>21</v>
      </c>
      <c r="C29" s="162">
        <v>9</v>
      </c>
      <c r="D29" s="162"/>
      <c r="E29" s="159">
        <v>8.49</v>
      </c>
      <c r="F29" s="159">
        <v>7.6</v>
      </c>
      <c r="G29" s="281">
        <v>1752</v>
      </c>
      <c r="H29" s="281">
        <v>1320</v>
      </c>
      <c r="I29" s="281">
        <v>191.99999999999994</v>
      </c>
      <c r="J29" s="281">
        <v>5.3333333333333011</v>
      </c>
      <c r="K29" s="417">
        <f t="shared" si="1"/>
        <v>97.222222222222229</v>
      </c>
      <c r="L29" s="281">
        <v>475.75000000000006</v>
      </c>
      <c r="M29" s="281">
        <v>2.4</v>
      </c>
      <c r="N29" s="417">
        <f t="shared" si="2"/>
        <v>99.495533368365741</v>
      </c>
      <c r="O29" s="281">
        <v>865</v>
      </c>
      <c r="P29" s="281">
        <v>10</v>
      </c>
      <c r="Q29" s="417">
        <f t="shared" si="3"/>
        <v>98.843930635838149</v>
      </c>
      <c r="R29" s="567">
        <v>110.5</v>
      </c>
      <c r="S29" s="568">
        <v>12.4</v>
      </c>
      <c r="T29" s="157">
        <v>104.7</v>
      </c>
      <c r="U29" s="157">
        <v>7.4</v>
      </c>
      <c r="V29" s="157">
        <v>1.5</v>
      </c>
      <c r="W29" s="157">
        <v>1.1000000000000001</v>
      </c>
      <c r="X29" s="157"/>
      <c r="Y29" s="157"/>
      <c r="Z29" s="305">
        <f t="shared" si="6"/>
        <v>112</v>
      </c>
      <c r="AA29" s="305">
        <f t="shared" si="6"/>
        <v>13.5</v>
      </c>
      <c r="AB29" s="304">
        <f t="shared" si="4"/>
        <v>87.946428571428569</v>
      </c>
      <c r="AC29" s="157">
        <v>11.9</v>
      </c>
      <c r="AD29" s="157">
        <v>4.8</v>
      </c>
      <c r="AE29" s="417">
        <f t="shared" si="5"/>
        <v>59.663865546218489</v>
      </c>
      <c r="AF29" s="156"/>
      <c r="AG29" s="156"/>
      <c r="AH29" s="127" t="s">
        <v>214</v>
      </c>
      <c r="AI29" s="156" t="s">
        <v>215</v>
      </c>
      <c r="AJ29" s="156" t="s">
        <v>216</v>
      </c>
      <c r="AK29" s="156" t="s">
        <v>216</v>
      </c>
      <c r="AL29" s="164">
        <v>8</v>
      </c>
      <c r="AM29" s="164">
        <v>0.27</v>
      </c>
      <c r="AN29" s="232"/>
      <c r="AO29" s="162">
        <v>550</v>
      </c>
      <c r="AP29" s="569">
        <v>301.36986301369859</v>
      </c>
      <c r="AQ29" s="442">
        <v>1825.0000000000002</v>
      </c>
      <c r="AR29" s="442">
        <v>1714.9999999999998</v>
      </c>
      <c r="AS29" s="514">
        <v>89.589041095890423</v>
      </c>
      <c r="AT29" s="570">
        <v>10.103503184713377</v>
      </c>
      <c r="AU29" s="571"/>
      <c r="AV29" s="572">
        <v>1.8488293014670167E-2</v>
      </c>
      <c r="AW29" s="514"/>
      <c r="AX29" s="443"/>
      <c r="AY29" s="443"/>
      <c r="AZ29" s="443"/>
      <c r="BA29" s="443"/>
      <c r="BB29" s="323"/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</v>
      </c>
    </row>
    <row r="30" spans="1:69" s="42" customFormat="1" ht="24.95" customHeight="1" x14ac:dyDescent="0.25">
      <c r="A30" s="218" t="s">
        <v>48</v>
      </c>
      <c r="B30" s="219">
        <v>22</v>
      </c>
      <c r="C30" s="162">
        <v>10.5</v>
      </c>
      <c r="D30" s="162"/>
      <c r="E30" s="159"/>
      <c r="F30" s="159"/>
      <c r="G30" s="281"/>
      <c r="H30" s="281"/>
      <c r="I30" s="281" t="s">
        <v>213</v>
      </c>
      <c r="J30" s="281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567"/>
      <c r="S30" s="568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157"/>
      <c r="AE30" s="417" t="str">
        <f t="shared" si="5"/>
        <v/>
      </c>
      <c r="AF30" s="156"/>
      <c r="AG30" s="156"/>
      <c r="AH30" s="127"/>
      <c r="AI30" s="156"/>
      <c r="AJ30" s="156"/>
      <c r="AK30" s="156"/>
      <c r="AL30" s="164">
        <v>8.5</v>
      </c>
      <c r="AM30" s="164">
        <v>0.11</v>
      </c>
      <c r="AN30" s="232"/>
      <c r="AO30" s="162">
        <v>550</v>
      </c>
      <c r="AP30" s="569" t="s">
        <v>213</v>
      </c>
      <c r="AQ30" s="442" t="s">
        <v>213</v>
      </c>
      <c r="AR30" s="442"/>
      <c r="AS30" s="514" t="s">
        <v>213</v>
      </c>
      <c r="AT30" s="570">
        <v>7.4384525205158276</v>
      </c>
      <c r="AU30" s="571"/>
      <c r="AV30" s="572" t="s">
        <v>213</v>
      </c>
      <c r="AW30" s="514"/>
      <c r="AX30" s="443"/>
      <c r="AY30" s="443"/>
      <c r="AZ30" s="443"/>
      <c r="BA30" s="443"/>
      <c r="BB30" s="323"/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</v>
      </c>
    </row>
    <row r="31" spans="1:69" s="42" customFormat="1" ht="24.95" customHeight="1" x14ac:dyDescent="0.25">
      <c r="A31" s="218" t="s">
        <v>49</v>
      </c>
      <c r="B31" s="219">
        <v>23</v>
      </c>
      <c r="C31" s="162">
        <v>13</v>
      </c>
      <c r="D31" s="162"/>
      <c r="E31" s="159"/>
      <c r="F31" s="159"/>
      <c r="G31" s="281"/>
      <c r="H31" s="281"/>
      <c r="I31" s="281" t="s">
        <v>213</v>
      </c>
      <c r="J31" s="281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567"/>
      <c r="S31" s="568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447"/>
      <c r="AE31" s="417" t="str">
        <f t="shared" si="5"/>
        <v/>
      </c>
      <c r="AF31" s="156"/>
      <c r="AG31" s="156"/>
      <c r="AH31" s="127"/>
      <c r="AI31" s="156"/>
      <c r="AJ31" s="156"/>
      <c r="AK31" s="156"/>
      <c r="AL31" s="164">
        <v>8.8000000000000007</v>
      </c>
      <c r="AM31" s="164">
        <v>0.22</v>
      </c>
      <c r="AN31" s="232"/>
      <c r="AO31" s="162">
        <v>550</v>
      </c>
      <c r="AP31" s="569" t="s">
        <v>213</v>
      </c>
      <c r="AQ31" s="442" t="s">
        <v>213</v>
      </c>
      <c r="AR31" s="442" t="s">
        <v>213</v>
      </c>
      <c r="AS31" s="514" t="s">
        <v>213</v>
      </c>
      <c r="AT31" s="570">
        <v>7.4384525205158276</v>
      </c>
      <c r="AU31" s="571"/>
      <c r="AV31" s="572" t="s">
        <v>213</v>
      </c>
      <c r="AW31" s="514"/>
      <c r="AX31" s="443"/>
      <c r="AY31" s="443"/>
      <c r="AZ31" s="443"/>
      <c r="BA31" s="443"/>
      <c r="BB31" s="323"/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</v>
      </c>
    </row>
    <row r="32" spans="1:69" s="42" customFormat="1" ht="24.95" customHeight="1" x14ac:dyDescent="0.25">
      <c r="A32" s="218" t="s">
        <v>50</v>
      </c>
      <c r="B32" s="219">
        <v>24</v>
      </c>
      <c r="C32" s="162">
        <v>8</v>
      </c>
      <c r="D32" s="162"/>
      <c r="E32" s="159">
        <v>8.4</v>
      </c>
      <c r="F32" s="159">
        <v>7.42</v>
      </c>
      <c r="G32" s="281">
        <v>2280</v>
      </c>
      <c r="H32" s="281">
        <v>1258</v>
      </c>
      <c r="I32" s="281">
        <v>159.99999999999986</v>
      </c>
      <c r="J32" s="281">
        <v>6.6666666666666261</v>
      </c>
      <c r="K32" s="417">
        <f t="shared" si="1"/>
        <v>95.833333333333343</v>
      </c>
      <c r="L32" s="281">
        <v>251.42857142857125</v>
      </c>
      <c r="M32" s="281">
        <v>3.9999999999999756</v>
      </c>
      <c r="N32" s="417">
        <f t="shared" si="2"/>
        <v>98.409090909090921</v>
      </c>
      <c r="O32" s="281">
        <v>457.14285714285677</v>
      </c>
      <c r="P32" s="281">
        <v>16.666666666666565</v>
      </c>
      <c r="Q32" s="417">
        <f t="shared" si="3"/>
        <v>96.354166666666686</v>
      </c>
      <c r="R32" s="567"/>
      <c r="S32" s="568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6"/>
      <c r="AE32" s="417" t="str">
        <f t="shared" si="5"/>
        <v/>
      </c>
      <c r="AF32" s="156"/>
      <c r="AG32" s="156"/>
      <c r="AH32" s="127" t="s">
        <v>214</v>
      </c>
      <c r="AI32" s="156" t="s">
        <v>215</v>
      </c>
      <c r="AJ32" s="156" t="s">
        <v>216</v>
      </c>
      <c r="AK32" s="156" t="s">
        <v>216</v>
      </c>
      <c r="AL32" s="164">
        <v>8.9</v>
      </c>
      <c r="AM32" s="164">
        <v>0.19</v>
      </c>
      <c r="AN32" s="232"/>
      <c r="AO32" s="162">
        <v>550</v>
      </c>
      <c r="AP32" s="569">
        <v>421.455938697318</v>
      </c>
      <c r="AQ32" s="442">
        <v>1305</v>
      </c>
      <c r="AR32" s="442">
        <v>3179.9999999999991</v>
      </c>
      <c r="AS32" s="514">
        <v>88.50325379609545</v>
      </c>
      <c r="AT32" s="570">
        <v>9.3584070796460193</v>
      </c>
      <c r="AU32" s="571"/>
      <c r="AV32" s="572">
        <v>1.2145977744738639E-2</v>
      </c>
      <c r="AW32" s="514">
        <v>25</v>
      </c>
      <c r="AX32" s="443"/>
      <c r="AY32" s="443"/>
      <c r="AZ32" s="443"/>
      <c r="BA32" s="443"/>
      <c r="BB32" s="323"/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</v>
      </c>
    </row>
    <row r="33" spans="1:69" s="42" customFormat="1" ht="24.95" customHeight="1" x14ac:dyDescent="0.25">
      <c r="A33" s="218" t="s">
        <v>51</v>
      </c>
      <c r="B33" s="219">
        <v>25</v>
      </c>
      <c r="C33" s="162">
        <v>10</v>
      </c>
      <c r="D33" s="566"/>
      <c r="E33" s="159"/>
      <c r="F33" s="159"/>
      <c r="G33" s="281"/>
      <c r="H33" s="281"/>
      <c r="I33" s="446" t="s">
        <v>213</v>
      </c>
      <c r="J33" s="281" t="s">
        <v>213</v>
      </c>
      <c r="K33" s="417" t="str">
        <f t="shared" si="1"/>
        <v/>
      </c>
      <c r="L33" s="281"/>
      <c r="M33" s="281"/>
      <c r="N33" s="417" t="str">
        <f t="shared" si="2"/>
        <v/>
      </c>
      <c r="O33" s="281"/>
      <c r="P33" s="281"/>
      <c r="Q33" s="417" t="str">
        <f t="shared" si="3"/>
        <v/>
      </c>
      <c r="R33" s="567"/>
      <c r="S33" s="568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6"/>
      <c r="AE33" s="417" t="str">
        <f t="shared" si="5"/>
        <v/>
      </c>
      <c r="AF33" s="156"/>
      <c r="AG33" s="156"/>
      <c r="AH33" s="127"/>
      <c r="AI33" s="156"/>
      <c r="AJ33" s="156"/>
      <c r="AK33" s="156"/>
      <c r="AL33" s="164">
        <v>8.8000000000000007</v>
      </c>
      <c r="AM33" s="164">
        <v>0.04</v>
      </c>
      <c r="AN33" s="232"/>
      <c r="AO33" s="162">
        <v>570</v>
      </c>
      <c r="AP33" s="569" t="s">
        <v>213</v>
      </c>
      <c r="AQ33" s="442" t="s">
        <v>213</v>
      </c>
      <c r="AR33" s="442" t="s">
        <v>213</v>
      </c>
      <c r="AS33" s="514" t="s">
        <v>213</v>
      </c>
      <c r="AT33" s="570">
        <v>7.0814732142857135</v>
      </c>
      <c r="AU33" s="571" t="s">
        <v>213</v>
      </c>
      <c r="AV33" s="572" t="s">
        <v>213</v>
      </c>
      <c r="AW33" s="514"/>
      <c r="AX33" s="443"/>
      <c r="AY33" s="443"/>
      <c r="AZ33" s="443"/>
      <c r="BA33" s="443"/>
      <c r="BB33" s="323"/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</v>
      </c>
    </row>
    <row r="34" spans="1:69" s="42" customFormat="1" ht="24.95" customHeight="1" x14ac:dyDescent="0.25">
      <c r="A34" s="218" t="s">
        <v>52</v>
      </c>
      <c r="B34" s="219">
        <v>26</v>
      </c>
      <c r="C34" s="162">
        <v>12</v>
      </c>
      <c r="D34" s="162"/>
      <c r="E34" s="159"/>
      <c r="F34" s="159"/>
      <c r="G34" s="281"/>
      <c r="H34" s="281"/>
      <c r="I34" s="446" t="s">
        <v>213</v>
      </c>
      <c r="J34" s="281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567"/>
      <c r="S34" s="568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6"/>
      <c r="AE34" s="417" t="str">
        <f t="shared" si="5"/>
        <v/>
      </c>
      <c r="AF34" s="156"/>
      <c r="AG34" s="156"/>
      <c r="AH34" s="127"/>
      <c r="AI34" s="156"/>
      <c r="AJ34" s="156"/>
      <c r="AK34" s="156"/>
      <c r="AL34" s="164"/>
      <c r="AM34" s="164"/>
      <c r="AN34" s="232"/>
      <c r="AO34" s="162"/>
      <c r="AP34" s="569" t="s">
        <v>213</v>
      </c>
      <c r="AQ34" s="442" t="s">
        <v>213</v>
      </c>
      <c r="AR34" s="442" t="s">
        <v>213</v>
      </c>
      <c r="AS34" s="514" t="s">
        <v>213</v>
      </c>
      <c r="AT34" s="570">
        <v>7.0814732142857135</v>
      </c>
      <c r="AU34" s="571" t="s">
        <v>213</v>
      </c>
      <c r="AV34" s="572" t="s">
        <v>213</v>
      </c>
      <c r="AW34" s="514"/>
      <c r="AX34" s="443"/>
      <c r="AY34" s="443"/>
      <c r="AZ34" s="443"/>
      <c r="BA34" s="443"/>
      <c r="BB34" s="323"/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/>
    </row>
    <row r="35" spans="1:69" s="42" customFormat="1" ht="24.95" customHeight="1" x14ac:dyDescent="0.25">
      <c r="A35" s="218" t="s">
        <v>53</v>
      </c>
      <c r="B35" s="219">
        <v>27</v>
      </c>
      <c r="C35" s="162">
        <v>9</v>
      </c>
      <c r="D35" s="162"/>
      <c r="E35" s="159"/>
      <c r="F35" s="159"/>
      <c r="G35" s="281"/>
      <c r="H35" s="281"/>
      <c r="I35" s="281" t="s">
        <v>213</v>
      </c>
      <c r="J35" s="281" t="s">
        <v>213</v>
      </c>
      <c r="K35" s="417" t="str">
        <f t="shared" si="1"/>
        <v/>
      </c>
      <c r="L35" s="281"/>
      <c r="M35" s="281"/>
      <c r="N35" s="417" t="str">
        <f t="shared" si="2"/>
        <v/>
      </c>
      <c r="O35" s="281"/>
      <c r="P35" s="281"/>
      <c r="Q35" s="417" t="str">
        <f t="shared" si="3"/>
        <v/>
      </c>
      <c r="R35" s="567"/>
      <c r="S35" s="568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447"/>
      <c r="AE35" s="417" t="str">
        <f t="shared" si="5"/>
        <v/>
      </c>
      <c r="AF35" s="156"/>
      <c r="AG35" s="156"/>
      <c r="AH35" s="127"/>
      <c r="AI35" s="156"/>
      <c r="AJ35" s="156"/>
      <c r="AK35" s="156"/>
      <c r="AL35" s="164">
        <v>8.6</v>
      </c>
      <c r="AM35" s="164">
        <v>0.03</v>
      </c>
      <c r="AN35" s="232"/>
      <c r="AO35" s="162">
        <v>550</v>
      </c>
      <c r="AP35" s="569" t="s">
        <v>213</v>
      </c>
      <c r="AQ35" s="442" t="s">
        <v>213</v>
      </c>
      <c r="AR35" s="442" t="s">
        <v>213</v>
      </c>
      <c r="AS35" s="514" t="s">
        <v>213</v>
      </c>
      <c r="AT35" s="570">
        <v>8.1555269922879194</v>
      </c>
      <c r="AU35" s="571" t="s">
        <v>213</v>
      </c>
      <c r="AV35" s="572" t="s">
        <v>213</v>
      </c>
      <c r="AW35" s="514"/>
      <c r="AX35" s="443"/>
      <c r="AY35" s="443"/>
      <c r="AZ35" s="443"/>
      <c r="BA35" s="443"/>
      <c r="BB35" s="323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</v>
      </c>
    </row>
    <row r="36" spans="1:69" s="42" customFormat="1" ht="24.95" customHeight="1" x14ac:dyDescent="0.25">
      <c r="A36" s="218" t="s">
        <v>47</v>
      </c>
      <c r="B36" s="219">
        <v>28</v>
      </c>
      <c r="C36" s="162">
        <v>10</v>
      </c>
      <c r="D36" s="162"/>
      <c r="E36" s="159">
        <v>8.2200000000000006</v>
      </c>
      <c r="F36" s="159">
        <v>7.59</v>
      </c>
      <c r="G36" s="281">
        <v>1877</v>
      </c>
      <c r="H36" s="281">
        <v>1301</v>
      </c>
      <c r="I36" s="446">
        <v>162.0000000000002</v>
      </c>
      <c r="J36" s="281">
        <v>11.999999999999996</v>
      </c>
      <c r="K36" s="417">
        <f t="shared" si="1"/>
        <v>92.592592592592609</v>
      </c>
      <c r="L36" s="281">
        <v>398.20000000000005</v>
      </c>
      <c r="M36" s="281">
        <v>8.4</v>
      </c>
      <c r="N36" s="417">
        <f t="shared" si="2"/>
        <v>97.890507282772489</v>
      </c>
      <c r="O36" s="281">
        <v>724</v>
      </c>
      <c r="P36" s="281">
        <v>35</v>
      </c>
      <c r="Q36" s="417">
        <f t="shared" si="3"/>
        <v>95.165745856353595</v>
      </c>
      <c r="R36" s="567"/>
      <c r="S36" s="568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6"/>
      <c r="AE36" s="417" t="str">
        <f t="shared" si="5"/>
        <v/>
      </c>
      <c r="AF36" s="156"/>
      <c r="AG36" s="156"/>
      <c r="AH36" s="127" t="s">
        <v>214</v>
      </c>
      <c r="AI36" s="156" t="s">
        <v>215</v>
      </c>
      <c r="AJ36" s="156" t="s">
        <v>216</v>
      </c>
      <c r="AK36" s="156" t="s">
        <v>216</v>
      </c>
      <c r="AL36" s="164">
        <v>8.4</v>
      </c>
      <c r="AM36" s="164">
        <v>0.03</v>
      </c>
      <c r="AN36" s="232"/>
      <c r="AO36" s="162">
        <v>550</v>
      </c>
      <c r="AP36" s="569">
        <v>462.18487394958004</v>
      </c>
      <c r="AQ36" s="442">
        <v>1189.9999999999995</v>
      </c>
      <c r="AR36" s="442">
        <v>6600</v>
      </c>
      <c r="AS36" s="514">
        <v>90.756302521008408</v>
      </c>
      <c r="AT36" s="570">
        <v>8.1555269922879194</v>
      </c>
      <c r="AU36" s="571"/>
      <c r="AV36" s="572">
        <v>2.6368940010992589E-2</v>
      </c>
      <c r="AW36" s="443"/>
      <c r="AX36" s="443"/>
      <c r="AY36" s="443"/>
      <c r="AZ36" s="443"/>
      <c r="BA36" s="443"/>
      <c r="BB36" s="32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1.1000000000000001</v>
      </c>
    </row>
    <row r="37" spans="1:69" s="42" customFormat="1" ht="24.95" customHeight="1" x14ac:dyDescent="0.25">
      <c r="A37" s="218"/>
      <c r="B37" s="219"/>
      <c r="C37" s="162"/>
      <c r="D37" s="162"/>
      <c r="E37" s="159"/>
      <c r="F37" s="159"/>
      <c r="G37" s="281"/>
      <c r="H37" s="281"/>
      <c r="I37" s="446"/>
      <c r="J37" s="446"/>
      <c r="K37" s="417" t="str">
        <f t="shared" si="1"/>
        <v/>
      </c>
      <c r="L37" s="446"/>
      <c r="M37" s="446"/>
      <c r="N37" s="417" t="str">
        <f t="shared" si="2"/>
        <v/>
      </c>
      <c r="O37" s="446"/>
      <c r="P37" s="446"/>
      <c r="Q37" s="417" t="str">
        <f t="shared" si="3"/>
        <v/>
      </c>
      <c r="R37" s="157"/>
      <c r="S37" s="157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7"/>
      <c r="AE37" s="417" t="str">
        <f t="shared" si="5"/>
        <v/>
      </c>
      <c r="AF37" s="156"/>
      <c r="AG37" s="156"/>
      <c r="AH37" s="127"/>
      <c r="AI37" s="156"/>
      <c r="AJ37" s="156"/>
      <c r="AK37" s="156"/>
      <c r="AL37" s="164"/>
      <c r="AM37" s="164"/>
      <c r="AN37" s="232"/>
      <c r="AO37" s="162"/>
      <c r="AP37" s="569"/>
      <c r="AQ37" s="442"/>
      <c r="AR37" s="442"/>
      <c r="AS37" s="514"/>
      <c r="AT37" s="164"/>
      <c r="AU37" s="571"/>
      <c r="AV37" s="572"/>
      <c r="AW37" s="443"/>
      <c r="AX37" s="443"/>
      <c r="AY37" s="443"/>
      <c r="AZ37" s="443"/>
      <c r="BA37" s="443"/>
      <c r="BB37" s="32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/>
    </row>
    <row r="38" spans="1:69" s="42" customFormat="1" ht="24.95" customHeight="1" x14ac:dyDescent="0.25">
      <c r="A38" s="218"/>
      <c r="B38" s="219"/>
      <c r="C38" s="162"/>
      <c r="D38" s="162"/>
      <c r="E38" s="159"/>
      <c r="F38" s="159"/>
      <c r="G38" s="281"/>
      <c r="H38" s="281"/>
      <c r="I38" s="446"/>
      <c r="J38" s="446"/>
      <c r="K38" s="417" t="str">
        <f t="shared" si="1"/>
        <v/>
      </c>
      <c r="L38" s="446"/>
      <c r="M38" s="446"/>
      <c r="N38" s="417" t="str">
        <f t="shared" si="2"/>
        <v/>
      </c>
      <c r="O38" s="446"/>
      <c r="P38" s="446"/>
      <c r="Q38" s="417" t="str">
        <f t="shared" si="3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417" t="str">
        <f t="shared" si="5"/>
        <v/>
      </c>
      <c r="AF38" s="156"/>
      <c r="AG38" s="156"/>
      <c r="AH38" s="127"/>
      <c r="AI38" s="156"/>
      <c r="AJ38" s="156"/>
      <c r="AK38" s="156"/>
      <c r="AL38" s="164"/>
      <c r="AM38" s="164"/>
      <c r="AN38" s="232"/>
      <c r="AO38" s="162"/>
      <c r="AP38" s="569"/>
      <c r="AQ38" s="442"/>
      <c r="AR38" s="442"/>
      <c r="AS38" s="514"/>
      <c r="AT38" s="164"/>
      <c r="AU38" s="571"/>
      <c r="AV38" s="572"/>
      <c r="AW38" s="443"/>
      <c r="AX38" s="443"/>
      <c r="AY38" s="443"/>
      <c r="AZ38" s="443"/>
      <c r="BA38" s="443"/>
      <c r="BB38" s="32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/>
    </row>
    <row r="39" spans="1:69" s="42" customFormat="1" ht="24.95" customHeight="1" thickBot="1" x14ac:dyDescent="0.3">
      <c r="A39" s="220"/>
      <c r="B39" s="221"/>
      <c r="C39" s="167"/>
      <c r="D39" s="167"/>
      <c r="E39" s="159"/>
      <c r="F39" s="159"/>
      <c r="G39" s="281"/>
      <c r="H39" s="281"/>
      <c r="I39" s="281"/>
      <c r="J39" s="446"/>
      <c r="K39" s="417" t="str">
        <f t="shared" si="1"/>
        <v/>
      </c>
      <c r="L39" s="281"/>
      <c r="M39" s="281"/>
      <c r="N39" s="417" t="str">
        <f t="shared" si="2"/>
        <v/>
      </c>
      <c r="O39" s="281"/>
      <c r="P39" s="281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417" t="str">
        <f t="shared" si="5"/>
        <v/>
      </c>
      <c r="AF39" s="156"/>
      <c r="AG39" s="156"/>
      <c r="AH39" s="127"/>
      <c r="AI39" s="156"/>
      <c r="AJ39" s="156"/>
      <c r="AK39" s="289"/>
      <c r="AL39" s="169"/>
      <c r="AM39" s="164"/>
      <c r="AN39" s="233"/>
      <c r="AO39" s="167"/>
      <c r="AP39" s="569"/>
      <c r="AQ39" s="533"/>
      <c r="AR39" s="533"/>
      <c r="AS39" s="515"/>
      <c r="AT39" s="169"/>
      <c r="AU39" s="571"/>
      <c r="AV39" s="572"/>
      <c r="AW39" s="448"/>
      <c r="AX39" s="448"/>
      <c r="AY39" s="448"/>
      <c r="AZ39" s="448"/>
      <c r="BA39" s="448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>
        <v>1.9</v>
      </c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322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45</v>
      </c>
      <c r="AX40" s="172">
        <f>SUM(AX9:AX39)</f>
        <v>0</v>
      </c>
      <c r="AY40" s="172">
        <f>SUM(AY9:AY39)</f>
        <v>0</v>
      </c>
      <c r="AZ40" s="177"/>
      <c r="BA40" s="177"/>
      <c r="BB40" s="172"/>
      <c r="BC40" s="172">
        <f>SUM(BC9:BC39)</f>
        <v>0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 t="shared" ref="C41:J41" si="7">IF(SUM(C9:C39)=0,"",AVERAGE(C9:C39))</f>
        <v>11.5</v>
      </c>
      <c r="D41" s="179" t="str">
        <f t="shared" si="7"/>
        <v/>
      </c>
      <c r="E41" s="179">
        <f t="shared" si="7"/>
        <v>8.2522222222222226</v>
      </c>
      <c r="F41" s="179">
        <f t="shared" si="7"/>
        <v>7.5766666666666662</v>
      </c>
      <c r="G41" s="178">
        <f t="shared" si="7"/>
        <v>1966.7777777777778</v>
      </c>
      <c r="H41" s="178">
        <f t="shared" si="7"/>
        <v>1343</v>
      </c>
      <c r="I41" s="178">
        <f t="shared" si="7"/>
        <v>218.44444444444443</v>
      </c>
      <c r="J41" s="178">
        <f t="shared" si="7"/>
        <v>7.8518518518518379</v>
      </c>
      <c r="K41" s="180">
        <f t="shared" ref="K41:AE41" si="8">IF(SUM(K9:K39)=0,"",AVERAGE(K9:K39))</f>
        <v>96.144700609521522</v>
      </c>
      <c r="L41" s="178">
        <f t="shared" si="8"/>
        <v>396.78015873015869</v>
      </c>
      <c r="M41" s="178">
        <f t="shared" si="8"/>
        <v>4.8533333333333282</v>
      </c>
      <c r="N41" s="180">
        <f t="shared" si="8"/>
        <v>98.614631577362744</v>
      </c>
      <c r="O41" s="178">
        <f t="shared" si="8"/>
        <v>744.65079365079362</v>
      </c>
      <c r="P41" s="178">
        <f t="shared" si="8"/>
        <v>20.685185185185169</v>
      </c>
      <c r="Q41" s="180">
        <f t="shared" si="8"/>
        <v>96.899908319130247</v>
      </c>
      <c r="R41" s="180">
        <f t="shared" si="8"/>
        <v>104.25</v>
      </c>
      <c r="S41" s="180">
        <f t="shared" si="8"/>
        <v>11.45</v>
      </c>
      <c r="T41" s="180">
        <f t="shared" si="8"/>
        <v>91</v>
      </c>
      <c r="U41" s="180">
        <f t="shared" si="8"/>
        <v>5.7</v>
      </c>
      <c r="V41" s="179">
        <f t="shared" si="8"/>
        <v>1.75</v>
      </c>
      <c r="W41" s="179">
        <f t="shared" si="8"/>
        <v>1.1499999999999999</v>
      </c>
      <c r="X41" s="179" t="str">
        <f t="shared" si="8"/>
        <v/>
      </c>
      <c r="Y41" s="179" t="str">
        <f t="shared" si="8"/>
        <v/>
      </c>
      <c r="Z41" s="180">
        <f t="shared" si="8"/>
        <v>106</v>
      </c>
      <c r="AA41" s="180">
        <f t="shared" si="8"/>
        <v>12.6</v>
      </c>
      <c r="AB41" s="180">
        <f t="shared" si="8"/>
        <v>88.123214285714283</v>
      </c>
      <c r="AC41" s="180">
        <f t="shared" si="8"/>
        <v>10.050000000000001</v>
      </c>
      <c r="AD41" s="180">
        <f t="shared" si="8"/>
        <v>4.5</v>
      </c>
      <c r="AE41" s="180">
        <f t="shared" si="8"/>
        <v>54.222176675548269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8.2869565217391319</v>
      </c>
      <c r="AM41" s="180">
        <f t="shared" si="9"/>
        <v>0.23565217391304355</v>
      </c>
      <c r="AN41" s="180" t="str">
        <f t="shared" si="9"/>
        <v/>
      </c>
      <c r="AO41" s="180">
        <f t="shared" si="9"/>
        <v>567.5</v>
      </c>
      <c r="AP41" s="180">
        <f t="shared" si="9"/>
        <v>328.99509545292005</v>
      </c>
      <c r="AQ41" s="180">
        <f t="shared" si="9"/>
        <v>1796.2499999999998</v>
      </c>
      <c r="AR41" s="180">
        <f t="shared" si="9"/>
        <v>3118.5416666666665</v>
      </c>
      <c r="AS41" s="180">
        <f t="shared" si="9"/>
        <v>89.621053849594816</v>
      </c>
      <c r="AT41" s="180">
        <f t="shared" si="9"/>
        <v>8.1517391779441315</v>
      </c>
      <c r="AU41" s="180">
        <f t="shared" si="9"/>
        <v>67.88935437035947</v>
      </c>
      <c r="AV41" s="180">
        <f t="shared" si="9"/>
        <v>2.6206897767239411E-2</v>
      </c>
      <c r="AW41" s="180">
        <f t="shared" si="9"/>
        <v>22.5</v>
      </c>
      <c r="AX41" s="180" t="str">
        <f t="shared" si="9"/>
        <v/>
      </c>
      <c r="AY41" s="180" t="str">
        <f t="shared" si="9"/>
        <v/>
      </c>
      <c r="AZ41" s="178"/>
      <c r="BA41" s="178"/>
      <c r="BB41" s="180" t="str">
        <f t="shared" ref="BB41:BE41" si="10">IF(SUM(BB9:BB39)=0,"",AVERAGE(BB9:BB39))</f>
        <v/>
      </c>
      <c r="BC41" s="180" t="str">
        <f t="shared" si="10"/>
        <v/>
      </c>
      <c r="BD41" s="180" t="str">
        <f t="shared" si="10"/>
        <v/>
      </c>
      <c r="BE41" s="180" t="str">
        <f t="shared" si="10"/>
        <v/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1.06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8</v>
      </c>
      <c r="D42" s="182">
        <f t="shared" ref="D42:J42" si="12">MIN(D9:D39)</f>
        <v>0</v>
      </c>
      <c r="E42" s="183">
        <f t="shared" si="12"/>
        <v>7.65</v>
      </c>
      <c r="F42" s="183">
        <f t="shared" si="12"/>
        <v>7.39</v>
      </c>
      <c r="G42" s="182">
        <f t="shared" si="12"/>
        <v>1456</v>
      </c>
      <c r="H42" s="182">
        <f t="shared" si="12"/>
        <v>1125</v>
      </c>
      <c r="I42" s="182">
        <f t="shared" si="12"/>
        <v>128.00000000000006</v>
      </c>
      <c r="J42" s="182">
        <f t="shared" si="12"/>
        <v>3.4999999999999614</v>
      </c>
      <c r="K42" s="184">
        <f t="shared" ref="K42:AE42" si="13">MIN(K9:K39)</f>
        <v>92.592592592592609</v>
      </c>
      <c r="L42" s="182">
        <f t="shared" si="13"/>
        <v>201.14285714285725</v>
      </c>
      <c r="M42" s="182">
        <f t="shared" si="13"/>
        <v>2.4</v>
      </c>
      <c r="N42" s="184">
        <f t="shared" si="13"/>
        <v>97.890507282772489</v>
      </c>
      <c r="O42" s="182">
        <f t="shared" si="13"/>
        <v>365.71428571428589</v>
      </c>
      <c r="P42" s="182">
        <f t="shared" si="13"/>
        <v>10</v>
      </c>
      <c r="Q42" s="184">
        <f t="shared" si="13"/>
        <v>95.165745856353595</v>
      </c>
      <c r="R42" s="184">
        <f t="shared" si="13"/>
        <v>98</v>
      </c>
      <c r="S42" s="184">
        <f t="shared" si="13"/>
        <v>10.5</v>
      </c>
      <c r="T42" s="184">
        <f t="shared" si="13"/>
        <v>77.3</v>
      </c>
      <c r="U42" s="184">
        <f t="shared" si="13"/>
        <v>4</v>
      </c>
      <c r="V42" s="183">
        <f t="shared" si="13"/>
        <v>1.5</v>
      </c>
      <c r="W42" s="183">
        <f t="shared" si="13"/>
        <v>1.1000000000000001</v>
      </c>
      <c r="X42" s="183">
        <f t="shared" si="13"/>
        <v>0</v>
      </c>
      <c r="Y42" s="183">
        <f t="shared" si="13"/>
        <v>0</v>
      </c>
      <c r="Z42" s="184">
        <f t="shared" si="13"/>
        <v>100</v>
      </c>
      <c r="AA42" s="184">
        <f t="shared" si="13"/>
        <v>11.7</v>
      </c>
      <c r="AB42" s="184">
        <f t="shared" si="13"/>
        <v>87.946428571428569</v>
      </c>
      <c r="AC42" s="184">
        <f t="shared" si="13"/>
        <v>8.1999999999999993</v>
      </c>
      <c r="AD42" s="184">
        <f>MAX(AD8:AD38)</f>
        <v>4.8</v>
      </c>
      <c r="AE42" s="184">
        <f t="shared" si="13"/>
        <v>48.780487804878042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7.3</v>
      </c>
      <c r="AM42" s="184">
        <f t="shared" si="14"/>
        <v>0.01</v>
      </c>
      <c r="AN42" s="184">
        <f t="shared" si="14"/>
        <v>0</v>
      </c>
      <c r="AO42" s="184">
        <f t="shared" si="14"/>
        <v>550</v>
      </c>
      <c r="AP42" s="184">
        <f t="shared" si="14"/>
        <v>239.49579831932783</v>
      </c>
      <c r="AQ42" s="184">
        <f t="shared" si="14"/>
        <v>1189.9999999999995</v>
      </c>
      <c r="AR42" s="184">
        <f t="shared" si="14"/>
        <v>1714.9999999999998</v>
      </c>
      <c r="AS42" s="184">
        <f t="shared" si="14"/>
        <v>88.20224719101121</v>
      </c>
      <c r="AT42" s="184">
        <f t="shared" si="14"/>
        <v>2.6682085786375107</v>
      </c>
      <c r="AU42" s="184">
        <f t="shared" si="14"/>
        <v>59.809426229508198</v>
      </c>
      <c r="AV42" s="184">
        <f t="shared" si="14"/>
        <v>5.6232375900253486E-3</v>
      </c>
      <c r="AW42" s="184">
        <f t="shared" si="14"/>
        <v>20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0</v>
      </c>
      <c r="BD42" s="184">
        <f t="shared" si="15"/>
        <v>0</v>
      </c>
      <c r="BE42" s="184">
        <f t="shared" si="15"/>
        <v>0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0.6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43</v>
      </c>
      <c r="D43" s="186">
        <f t="shared" ref="D43:J43" si="17">MAX(D9:D39)</f>
        <v>0</v>
      </c>
      <c r="E43" s="187">
        <f t="shared" si="17"/>
        <v>8.61</v>
      </c>
      <c r="F43" s="187">
        <f t="shared" si="17"/>
        <v>7.8</v>
      </c>
      <c r="G43" s="186">
        <f t="shared" si="17"/>
        <v>2550</v>
      </c>
      <c r="H43" s="186">
        <f t="shared" si="17"/>
        <v>1723</v>
      </c>
      <c r="I43" s="186">
        <f t="shared" si="17"/>
        <v>549.99999999999989</v>
      </c>
      <c r="J43" s="186">
        <f t="shared" si="17"/>
        <v>14.499999999999998</v>
      </c>
      <c r="K43" s="188">
        <f t="shared" ref="K43:AE43" si="18">MAX(K9:K39)</f>
        <v>97.666666666666686</v>
      </c>
      <c r="L43" s="186">
        <f t="shared" si="18"/>
        <v>864.28571428571422</v>
      </c>
      <c r="M43" s="186">
        <f t="shared" si="18"/>
        <v>8.6999999999999975</v>
      </c>
      <c r="N43" s="188">
        <f t="shared" si="18"/>
        <v>99.495533368365741</v>
      </c>
      <c r="O43" s="186">
        <f t="shared" si="18"/>
        <v>1571.4285714285711</v>
      </c>
      <c r="P43" s="186">
        <f t="shared" si="18"/>
        <v>36.249999999999993</v>
      </c>
      <c r="Q43" s="188">
        <f t="shared" si="18"/>
        <v>98.843930635838149</v>
      </c>
      <c r="R43" s="188">
        <f t="shared" si="18"/>
        <v>110.5</v>
      </c>
      <c r="S43" s="188">
        <f t="shared" si="18"/>
        <v>12.4</v>
      </c>
      <c r="T43" s="188">
        <f t="shared" si="18"/>
        <v>104.7</v>
      </c>
      <c r="U43" s="188">
        <f t="shared" si="18"/>
        <v>7.4</v>
      </c>
      <c r="V43" s="187">
        <f t="shared" si="18"/>
        <v>2</v>
      </c>
      <c r="W43" s="187">
        <f t="shared" si="18"/>
        <v>1.2</v>
      </c>
      <c r="X43" s="187">
        <f t="shared" si="18"/>
        <v>0</v>
      </c>
      <c r="Y43" s="187">
        <f t="shared" si="18"/>
        <v>0</v>
      </c>
      <c r="Z43" s="188">
        <f t="shared" si="18"/>
        <v>112</v>
      </c>
      <c r="AA43" s="188">
        <f t="shared" si="18"/>
        <v>13.5</v>
      </c>
      <c r="AB43" s="188">
        <f t="shared" si="18"/>
        <v>88.3</v>
      </c>
      <c r="AC43" s="188">
        <f t="shared" si="18"/>
        <v>11.9</v>
      </c>
      <c r="AD43" s="188">
        <f>MAX(AD9:AD39)</f>
        <v>4.8</v>
      </c>
      <c r="AE43" s="188">
        <f t="shared" si="18"/>
        <v>59.663865546218489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9.5</v>
      </c>
      <c r="AM43" s="188">
        <f t="shared" si="19"/>
        <v>1.21</v>
      </c>
      <c r="AN43" s="188">
        <f t="shared" si="19"/>
        <v>0</v>
      </c>
      <c r="AO43" s="188">
        <f t="shared" si="19"/>
        <v>600</v>
      </c>
      <c r="AP43" s="188">
        <f t="shared" si="19"/>
        <v>462.18487394958004</v>
      </c>
      <c r="AQ43" s="188">
        <f t="shared" si="19"/>
        <v>2379.9999999999991</v>
      </c>
      <c r="AR43" s="188">
        <f t="shared" si="19"/>
        <v>6600</v>
      </c>
      <c r="AS43" s="188">
        <f t="shared" si="19"/>
        <v>91.352549889135247</v>
      </c>
      <c r="AT43" s="188">
        <f t="shared" si="19"/>
        <v>15.862500000000001</v>
      </c>
      <c r="AU43" s="188">
        <f t="shared" si="19"/>
        <v>75.96928251121075</v>
      </c>
      <c r="AV43" s="188">
        <f t="shared" si="19"/>
        <v>9.2793311301721706E-2</v>
      </c>
      <c r="AW43" s="188">
        <f t="shared" si="19"/>
        <v>25</v>
      </c>
      <c r="AX43" s="188">
        <f t="shared" si="19"/>
        <v>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0</v>
      </c>
      <c r="BD43" s="188">
        <f t="shared" si="20"/>
        <v>0</v>
      </c>
      <c r="BE43" s="188">
        <f t="shared" si="20"/>
        <v>0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1.9</v>
      </c>
    </row>
    <row r="44" spans="1:69" s="42" customFormat="1" ht="24.95" customHeight="1" x14ac:dyDescent="0.25">
      <c r="A44" s="117" t="s">
        <v>54</v>
      </c>
      <c r="B44" s="432"/>
      <c r="C44" s="189">
        <f>AVERAGE(C9:C11,C14:C18,C21:C25,C28:C32,C35:C36)</f>
        <v>11.7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AVERAGE(C12,C19,C26,C33)</f>
        <v>10.25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AVERAGE(C13,C20,C34,C27)</f>
        <v>11.75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AVERAGE(C12:C13,C19:C20,C26:C27,C33:C34)</f>
        <v>11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11.175000000000001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K7:K8"/>
    <mergeCell ref="AK7:AK8"/>
    <mergeCell ref="BM7:BM8"/>
    <mergeCell ref="A48:B48"/>
    <mergeCell ref="N7:N8"/>
    <mergeCell ref="O7:O8"/>
    <mergeCell ref="P7:P8"/>
    <mergeCell ref="A7:A8"/>
    <mergeCell ref="E7:E8"/>
    <mergeCell ref="F7:F8"/>
    <mergeCell ref="I7:I8"/>
    <mergeCell ref="J7:J8"/>
    <mergeCell ref="AT7:AT8"/>
    <mergeCell ref="AD7:AD8"/>
    <mergeCell ref="AE7:AE8"/>
    <mergeCell ref="R7:R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Q7:Q8"/>
    <mergeCell ref="L7:L8"/>
    <mergeCell ref="M7:M8"/>
    <mergeCell ref="BO7:BO8"/>
    <mergeCell ref="BP7:BP8"/>
    <mergeCell ref="BA7:BA8"/>
    <mergeCell ref="BB7:BB8"/>
    <mergeCell ref="BC7:BC8"/>
    <mergeCell ref="BD7:BD8"/>
    <mergeCell ref="BE7:BE8"/>
    <mergeCell ref="BF7:BF8"/>
    <mergeCell ref="BN7:BN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J4:AJ5"/>
    <mergeCell ref="AK4:AK5"/>
    <mergeCell ref="BC5:BF5"/>
    <mergeCell ref="AT5:AT6"/>
    <mergeCell ref="AU5:AU6"/>
    <mergeCell ref="AV5:AV6"/>
    <mergeCell ref="AH7:AH8"/>
    <mergeCell ref="AI7:AI8"/>
    <mergeCell ref="AS7:AS8"/>
    <mergeCell ref="AJ7:AJ8"/>
    <mergeCell ref="AC7:AC8"/>
    <mergeCell ref="AR7:AR8"/>
    <mergeCell ref="X4:Y4"/>
    <mergeCell ref="Z4:AB4"/>
    <mergeCell ref="AC4:AE4"/>
    <mergeCell ref="Z5:AA5"/>
    <mergeCell ref="AC5:AD5"/>
    <mergeCell ref="O5:P5"/>
    <mergeCell ref="R5:S5"/>
    <mergeCell ref="T5:U5"/>
    <mergeCell ref="V5:W5"/>
    <mergeCell ref="X5:Y5"/>
    <mergeCell ref="A1:B1"/>
    <mergeCell ref="C1:Q1"/>
    <mergeCell ref="S1:AL1"/>
    <mergeCell ref="A2:C2"/>
    <mergeCell ref="E2:I2"/>
    <mergeCell ref="G5:H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AQ4:AR4"/>
    <mergeCell ref="BG4:BP4"/>
    <mergeCell ref="I5:J5"/>
    <mergeCell ref="L5:M5"/>
  </mergeCells>
  <conditionalFormatting sqref="E9:AK39">
    <cfRule type="expression" dxfId="55" priority="1">
      <formula>IF(AND($AI9="H",$AH9="B"),1,0)</formula>
    </cfRule>
    <cfRule type="expression" dxfId="54" priority="2">
      <formula>IF($AI9="H",1,0)</formula>
    </cfRule>
  </conditionalFormatting>
  <dataValidations count="3">
    <dataValidation type="list" allowBlank="1" showInputMessage="1" showErrorMessage="1" sqref="AJ3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BA40 K44:BQ48 K41:K43 Q41:BA41 Q43:BA43 Q42:AC42 AE42:BA42 K39:Y39 K9 K10:K38 N38 N9 N10:N37 Q10:Q37 Q9 AC37:AE37 AE10:AE36 AC39:AE39 AC38:AE38 BF40:BP40 Q38:Y38 BF41:BP41 BF43:BP43 BF42:BP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V52"/>
  <sheetViews>
    <sheetView topLeftCell="AQ4" zoomScale="55" zoomScaleNormal="55" workbookViewId="0">
      <selection activeCell="BR15" sqref="BR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6" s="44" customFormat="1" ht="21" customHeight="1" thickBot="1" x14ac:dyDescent="0.3">
      <c r="A2" s="677" t="s">
        <v>89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6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6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6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</row>
    <row r="6" spans="1:256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6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6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6" s="42" customFormat="1" ht="24.95" customHeight="1" x14ac:dyDescent="0.25">
      <c r="A9" s="218" t="s">
        <v>48</v>
      </c>
      <c r="B9" s="217">
        <v>1</v>
      </c>
      <c r="C9" s="156">
        <v>8.5</v>
      </c>
      <c r="D9" s="156"/>
      <c r="E9" s="159"/>
      <c r="F9" s="159"/>
      <c r="G9" s="281"/>
      <c r="H9" s="281"/>
      <c r="I9" s="281" t="s">
        <v>213</v>
      </c>
      <c r="J9" s="281" t="s">
        <v>213</v>
      </c>
      <c r="K9" s="417" t="str">
        <f>IF(AND(I9&lt;&gt;"",J9&lt;&gt;""),(I9-J9)/I9*100,"")</f>
        <v/>
      </c>
      <c r="L9" s="281"/>
      <c r="M9" s="281"/>
      <c r="N9" s="417" t="str">
        <f>IF(AND(L9&lt;&gt;"",M9&lt;&gt;""),(L9-M9)/L9*100,"")</f>
        <v/>
      </c>
      <c r="O9" s="281"/>
      <c r="P9" s="281"/>
      <c r="Q9" s="417" t="str">
        <f>IF(AND(O9&lt;&gt;"",P9&lt;&gt;""),(O9-P9)/O9*100,"")</f>
        <v/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417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>
        <v>8.1999999999999993</v>
      </c>
      <c r="AM9" s="159">
        <v>0.1</v>
      </c>
      <c r="AN9" s="231"/>
      <c r="AO9" s="156">
        <v>560</v>
      </c>
      <c r="AP9" s="127" t="s">
        <v>213</v>
      </c>
      <c r="AQ9" s="127" t="s">
        <v>213</v>
      </c>
      <c r="AR9" s="127" t="s">
        <v>213</v>
      </c>
      <c r="AS9" s="281" t="s">
        <v>213</v>
      </c>
      <c r="AT9" s="570">
        <v>8.8002773925104023</v>
      </c>
      <c r="AU9" s="160" t="s">
        <v>213</v>
      </c>
      <c r="AV9" s="512" t="s">
        <v>213</v>
      </c>
      <c r="AW9" s="281"/>
      <c r="AX9" s="441"/>
      <c r="AY9" s="441"/>
      <c r="AZ9" s="441"/>
      <c r="BA9" s="441"/>
      <c r="BB9" s="441" t="s">
        <v>213</v>
      </c>
      <c r="BC9" s="15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1.1000000000000001</v>
      </c>
    </row>
    <row r="10" spans="1:256" s="42" customFormat="1" ht="24.95" customHeight="1" x14ac:dyDescent="0.25">
      <c r="A10" s="218" t="s">
        <v>49</v>
      </c>
      <c r="B10" s="219">
        <v>2</v>
      </c>
      <c r="C10" s="162">
        <v>8</v>
      </c>
      <c r="D10" s="162"/>
      <c r="E10" s="159"/>
      <c r="F10" s="159"/>
      <c r="G10" s="281"/>
      <c r="H10" s="281"/>
      <c r="I10" s="446" t="s">
        <v>213</v>
      </c>
      <c r="J10" s="281" t="s">
        <v>213</v>
      </c>
      <c r="K10" s="417" t="str">
        <f t="shared" ref="K10:K39" si="1">IF(AND(I10&lt;&gt;"",J10&lt;&gt;""),(I10-J10)/I10*100,"")</f>
        <v/>
      </c>
      <c r="L10" s="281"/>
      <c r="M10" s="281"/>
      <c r="N10" s="417" t="str">
        <f t="shared" ref="N10:N39" si="2">IF(AND(L10&lt;&gt;"",M10&lt;&gt;""),(L10-M10)/L10*100,"")</f>
        <v/>
      </c>
      <c r="O10" s="281"/>
      <c r="P10" s="281"/>
      <c r="Q10" s="417" t="str">
        <f t="shared" ref="Q10:Q39" si="3">IF(AND(O10&lt;&gt;"",P10&lt;&gt;""),(O10-P10)/O10*100,"")</f>
        <v/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417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4">
        <v>8</v>
      </c>
      <c r="AM10" s="164">
        <v>0.11</v>
      </c>
      <c r="AN10" s="232"/>
      <c r="AO10" s="162">
        <v>550</v>
      </c>
      <c r="AP10" s="442" t="s">
        <v>213</v>
      </c>
      <c r="AQ10" s="442" t="s">
        <v>213</v>
      </c>
      <c r="AR10" s="442" t="s">
        <v>213</v>
      </c>
      <c r="AS10" s="514" t="s">
        <v>213</v>
      </c>
      <c r="AT10" s="570">
        <v>8.8002773925104023</v>
      </c>
      <c r="AU10" s="165" t="s">
        <v>213</v>
      </c>
      <c r="AV10" s="505" t="s">
        <v>213</v>
      </c>
      <c r="AW10" s="514"/>
      <c r="AX10" s="514"/>
      <c r="AY10" s="443"/>
      <c r="AZ10" s="443"/>
      <c r="BA10" s="443"/>
      <c r="BB10" s="419">
        <v>2.2879355331120501</v>
      </c>
      <c r="BC10" s="419">
        <v>8</v>
      </c>
      <c r="BD10" s="419">
        <v>2.2879355331120501</v>
      </c>
      <c r="BE10" s="419">
        <v>83.320403413498397</v>
      </c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</v>
      </c>
    </row>
    <row r="11" spans="1:256" s="42" customFormat="1" ht="24.95" customHeight="1" x14ac:dyDescent="0.25">
      <c r="A11" s="216" t="s">
        <v>50</v>
      </c>
      <c r="B11" s="219">
        <v>3</v>
      </c>
      <c r="C11" s="162">
        <v>10</v>
      </c>
      <c r="D11" s="162"/>
      <c r="E11" s="159">
        <v>7.85</v>
      </c>
      <c r="F11" s="159">
        <v>7.25</v>
      </c>
      <c r="G11" s="281">
        <v>2200</v>
      </c>
      <c r="H11" s="281">
        <v>1389</v>
      </c>
      <c r="I11" s="446">
        <v>205.9999999999998</v>
      </c>
      <c r="J11" s="281">
        <v>8.4999999999999645</v>
      </c>
      <c r="K11" s="417">
        <f t="shared" si="1"/>
        <v>95.873786407767</v>
      </c>
      <c r="L11" s="281">
        <v>323.71428571428544</v>
      </c>
      <c r="M11" s="281">
        <v>5.0999999999999783</v>
      </c>
      <c r="N11" s="417">
        <f t="shared" si="2"/>
        <v>98.424536628420128</v>
      </c>
      <c r="O11" s="281">
        <v>588.57142857142799</v>
      </c>
      <c r="P11" s="281">
        <v>21.249999999999911</v>
      </c>
      <c r="Q11" s="417">
        <f t="shared" si="3"/>
        <v>96.389563106796132</v>
      </c>
      <c r="R11" s="567"/>
      <c r="S11" s="568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417" t="str">
        <f t="shared" si="5"/>
        <v/>
      </c>
      <c r="AF11" s="156"/>
      <c r="AG11" s="156"/>
      <c r="AH11" s="127" t="s">
        <v>214</v>
      </c>
      <c r="AI11" s="156" t="s">
        <v>215</v>
      </c>
      <c r="AJ11" s="163" t="s">
        <v>216</v>
      </c>
      <c r="AK11" s="569" t="s">
        <v>216</v>
      </c>
      <c r="AL11" s="164">
        <v>7.8</v>
      </c>
      <c r="AM11" s="164">
        <v>0.02</v>
      </c>
      <c r="AN11" s="232"/>
      <c r="AO11" s="162">
        <v>550</v>
      </c>
      <c r="AP11" s="569">
        <v>264.42307692307691</v>
      </c>
      <c r="AQ11" s="442">
        <v>2080</v>
      </c>
      <c r="AR11" s="442">
        <v>2270</v>
      </c>
      <c r="AS11" s="514">
        <v>90.384615384615373</v>
      </c>
      <c r="AT11" s="570">
        <v>12.344357976653697</v>
      </c>
      <c r="AU11" s="571"/>
      <c r="AV11" s="572">
        <v>1.2264134604560125E-2</v>
      </c>
      <c r="AW11" s="514"/>
      <c r="AX11" s="514"/>
      <c r="AY11" s="443"/>
      <c r="AZ11" s="443"/>
      <c r="BA11" s="443"/>
      <c r="BB11" s="443" t="s">
        <v>213</v>
      </c>
      <c r="BC11" s="162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</v>
      </c>
    </row>
    <row r="12" spans="1:256" s="42" customFormat="1" ht="24.95" customHeight="1" x14ac:dyDescent="0.25">
      <c r="A12" s="218" t="s">
        <v>51</v>
      </c>
      <c r="B12" s="219">
        <v>4</v>
      </c>
      <c r="C12" s="162">
        <v>9</v>
      </c>
      <c r="D12" s="162"/>
      <c r="E12" s="159"/>
      <c r="F12" s="159"/>
      <c r="G12" s="281"/>
      <c r="H12" s="281"/>
      <c r="I12" s="446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157"/>
      <c r="S12" s="157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417" t="str">
        <f t="shared" si="5"/>
        <v/>
      </c>
      <c r="AF12" s="156"/>
      <c r="AG12" s="156"/>
      <c r="AH12" s="127"/>
      <c r="AI12" s="156"/>
      <c r="AJ12" s="156"/>
      <c r="AK12" s="156"/>
      <c r="AL12" s="164">
        <v>7.8</v>
      </c>
      <c r="AM12" s="164">
        <v>0.02</v>
      </c>
      <c r="AN12" s="232"/>
      <c r="AO12" s="162">
        <v>550</v>
      </c>
      <c r="AP12" s="442" t="s">
        <v>213</v>
      </c>
      <c r="AQ12" s="442" t="s">
        <v>213</v>
      </c>
      <c r="AR12" s="442" t="s">
        <v>213</v>
      </c>
      <c r="AS12" s="514" t="s">
        <v>213</v>
      </c>
      <c r="AT12" s="570">
        <v>7.0265780730897021</v>
      </c>
      <c r="AU12" s="165"/>
      <c r="AV12" s="505" t="s">
        <v>213</v>
      </c>
      <c r="AW12" s="514"/>
      <c r="AX12" s="514"/>
      <c r="AY12" s="443"/>
      <c r="AZ12" s="443"/>
      <c r="BA12" s="443"/>
      <c r="BB12" s="443" t="s">
        <v>213</v>
      </c>
      <c r="BC12" s="162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</v>
      </c>
    </row>
    <row r="13" spans="1:256" s="42" customFormat="1" ht="24.95" customHeight="1" x14ac:dyDescent="0.25">
      <c r="A13" s="218" t="s">
        <v>52</v>
      </c>
      <c r="B13" s="219">
        <v>5</v>
      </c>
      <c r="C13" s="162">
        <v>11</v>
      </c>
      <c r="D13" s="162"/>
      <c r="E13" s="159"/>
      <c r="F13" s="159"/>
      <c r="G13" s="281"/>
      <c r="H13" s="281"/>
      <c r="I13" s="446" t="s">
        <v>213</v>
      </c>
      <c r="J13" s="446" t="s">
        <v>213</v>
      </c>
      <c r="K13" s="417" t="str">
        <f t="shared" si="1"/>
        <v/>
      </c>
      <c r="L13" s="281"/>
      <c r="M13" s="281"/>
      <c r="N13" s="417" t="str">
        <f t="shared" si="2"/>
        <v/>
      </c>
      <c r="O13" s="281"/>
      <c r="P13" s="281"/>
      <c r="Q13" s="417" t="str">
        <f t="shared" si="3"/>
        <v/>
      </c>
      <c r="R13" s="157"/>
      <c r="S13" s="157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417" t="str">
        <f t="shared" si="5"/>
        <v/>
      </c>
      <c r="AF13" s="156"/>
      <c r="AG13" s="156"/>
      <c r="AH13" s="127"/>
      <c r="AI13" s="156"/>
      <c r="AJ13" s="156"/>
      <c r="AK13" s="156"/>
      <c r="AL13" s="164"/>
      <c r="AM13" s="164"/>
      <c r="AN13" s="232"/>
      <c r="AO13" s="162"/>
      <c r="AP13" s="442" t="s">
        <v>213</v>
      </c>
      <c r="AQ13" s="442" t="s">
        <v>213</v>
      </c>
      <c r="AR13" s="442" t="s">
        <v>213</v>
      </c>
      <c r="AS13" s="514" t="s">
        <v>213</v>
      </c>
      <c r="AT13" s="570">
        <v>7.0265780730897021</v>
      </c>
      <c r="AU13" s="165"/>
      <c r="AV13" s="505" t="s">
        <v>213</v>
      </c>
      <c r="AW13" s="514"/>
      <c r="AX13" s="514"/>
      <c r="AY13" s="443"/>
      <c r="AZ13" s="443"/>
      <c r="BA13" s="443"/>
      <c r="BB13" s="443"/>
      <c r="BC13" s="162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/>
    </row>
    <row r="14" spans="1:256" s="42" customFormat="1" ht="24.95" customHeight="1" x14ac:dyDescent="0.25">
      <c r="A14" s="218" t="s">
        <v>53</v>
      </c>
      <c r="B14" s="219">
        <v>6</v>
      </c>
      <c r="C14" s="162">
        <v>9</v>
      </c>
      <c r="D14" s="162"/>
      <c r="E14" s="159"/>
      <c r="F14" s="159"/>
      <c r="G14" s="281"/>
      <c r="H14" s="281"/>
      <c r="I14" s="446" t="s">
        <v>213</v>
      </c>
      <c r="J14" s="446" t="s">
        <v>213</v>
      </c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157"/>
      <c r="S14" s="157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417" t="str">
        <f t="shared" si="5"/>
        <v/>
      </c>
      <c r="AF14" s="156"/>
      <c r="AG14" s="156"/>
      <c r="AH14" s="127"/>
      <c r="AI14" s="156"/>
      <c r="AJ14" s="156"/>
      <c r="AK14" s="156"/>
      <c r="AL14" s="164">
        <v>8</v>
      </c>
      <c r="AM14" s="164">
        <v>0.4</v>
      </c>
      <c r="AN14" s="232"/>
      <c r="AO14" s="162">
        <v>560</v>
      </c>
      <c r="AP14" s="442" t="s">
        <v>213</v>
      </c>
      <c r="AQ14" s="442" t="s">
        <v>213</v>
      </c>
      <c r="AR14" s="442" t="s">
        <v>213</v>
      </c>
      <c r="AS14" s="514" t="s">
        <v>213</v>
      </c>
      <c r="AT14" s="570">
        <v>9.5557228915662655</v>
      </c>
      <c r="AU14" s="165"/>
      <c r="AV14" s="505" t="s">
        <v>213</v>
      </c>
      <c r="AW14" s="514">
        <v>15</v>
      </c>
      <c r="AX14" s="514"/>
      <c r="AY14" s="506"/>
      <c r="AZ14" s="443"/>
      <c r="BA14" s="443"/>
      <c r="BB14" s="443"/>
      <c r="BC14" s="162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</v>
      </c>
    </row>
    <row r="15" spans="1:256" s="42" customFormat="1" ht="24.95" customHeight="1" x14ac:dyDescent="0.25">
      <c r="A15" s="218" t="s">
        <v>47</v>
      </c>
      <c r="B15" s="219">
        <v>7</v>
      </c>
      <c r="C15" s="162">
        <v>7</v>
      </c>
      <c r="D15" s="162"/>
      <c r="E15" s="159">
        <v>8.2100000000000009</v>
      </c>
      <c r="F15" s="159">
        <v>7.44</v>
      </c>
      <c r="G15" s="281">
        <v>2240</v>
      </c>
      <c r="H15" s="281">
        <v>1275</v>
      </c>
      <c r="I15" s="281">
        <v>171.99999999999991</v>
      </c>
      <c r="J15" s="446">
        <v>12</v>
      </c>
      <c r="K15" s="417">
        <f t="shared" si="1"/>
        <v>93.023255813953483</v>
      </c>
      <c r="L15" s="281">
        <v>336</v>
      </c>
      <c r="M15" s="281">
        <v>10</v>
      </c>
      <c r="N15" s="417">
        <f t="shared" si="2"/>
        <v>97.023809523809518</v>
      </c>
      <c r="O15" s="281">
        <v>622</v>
      </c>
      <c r="P15" s="281">
        <v>50</v>
      </c>
      <c r="Q15" s="417">
        <f t="shared" si="3"/>
        <v>91.961414790996784</v>
      </c>
      <c r="R15" s="157">
        <v>98.6</v>
      </c>
      <c r="S15" s="157">
        <v>8.1000000000000014</v>
      </c>
      <c r="T15" s="157">
        <v>95.9</v>
      </c>
      <c r="U15" s="157">
        <v>0</v>
      </c>
      <c r="V15" s="157">
        <v>1.4</v>
      </c>
      <c r="W15" s="157">
        <v>0.5</v>
      </c>
      <c r="X15" s="157"/>
      <c r="Y15" s="157"/>
      <c r="Z15" s="305">
        <f t="shared" si="0"/>
        <v>100</v>
      </c>
      <c r="AA15" s="305">
        <f t="shared" si="0"/>
        <v>8.6000000000000014</v>
      </c>
      <c r="AB15" s="304">
        <f t="shared" si="4"/>
        <v>91.4</v>
      </c>
      <c r="AC15" s="157">
        <v>8.9</v>
      </c>
      <c r="AD15" s="447">
        <v>3.5</v>
      </c>
      <c r="AE15" s="417">
        <f t="shared" si="5"/>
        <v>60.674157303370791</v>
      </c>
      <c r="AF15" s="156"/>
      <c r="AG15" s="156"/>
      <c r="AH15" s="127" t="s">
        <v>214</v>
      </c>
      <c r="AI15" s="156" t="s">
        <v>215</v>
      </c>
      <c r="AJ15" s="156" t="s">
        <v>216</v>
      </c>
      <c r="AK15" s="156" t="s">
        <v>216</v>
      </c>
      <c r="AL15" s="164">
        <v>8.9</v>
      </c>
      <c r="AM15" s="164">
        <v>0.08</v>
      </c>
      <c r="AN15" s="232"/>
      <c r="AO15" s="162">
        <v>540</v>
      </c>
      <c r="AP15" s="442">
        <v>237.36263736263737</v>
      </c>
      <c r="AQ15" s="442">
        <v>2275</v>
      </c>
      <c r="AR15" s="442">
        <v>2719.9999999999986</v>
      </c>
      <c r="AS15" s="514">
        <v>87.692307692307665</v>
      </c>
      <c r="AT15" s="570">
        <v>8.7156593406593412</v>
      </c>
      <c r="AU15" s="165"/>
      <c r="AV15" s="505">
        <v>8.1469358065102745E-3</v>
      </c>
      <c r="AW15" s="514"/>
      <c r="AX15" s="514"/>
      <c r="AY15" s="443"/>
      <c r="AZ15" s="443"/>
      <c r="BA15" s="443"/>
      <c r="BB15" s="443"/>
      <c r="BC15" s="162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</v>
      </c>
    </row>
    <row r="16" spans="1:256" s="42" customFormat="1" ht="24.95" customHeight="1" x14ac:dyDescent="0.25">
      <c r="A16" s="218" t="s">
        <v>48</v>
      </c>
      <c r="B16" s="219">
        <v>8</v>
      </c>
      <c r="C16" s="162">
        <v>8</v>
      </c>
      <c r="D16" s="162"/>
      <c r="E16" s="159">
        <v>7.5</v>
      </c>
      <c r="F16" s="159">
        <v>7.5</v>
      </c>
      <c r="G16" s="281">
        <v>2700</v>
      </c>
      <c r="H16" s="281">
        <v>1600</v>
      </c>
      <c r="I16" s="281">
        <v>700</v>
      </c>
      <c r="J16" s="446">
        <v>8</v>
      </c>
      <c r="K16" s="417">
        <f t="shared" si="1"/>
        <v>98.857142857142861</v>
      </c>
      <c r="L16" s="281">
        <v>420</v>
      </c>
      <c r="M16" s="281">
        <v>8</v>
      </c>
      <c r="N16" s="417">
        <f t="shared" si="2"/>
        <v>98.095238095238088</v>
      </c>
      <c r="O16" s="281">
        <v>1500</v>
      </c>
      <c r="P16" s="281">
        <v>37</v>
      </c>
      <c r="Q16" s="417">
        <f t="shared" si="3"/>
        <v>97.533333333333331</v>
      </c>
      <c r="R16" s="157"/>
      <c r="S16" s="157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417" t="str">
        <f t="shared" si="5"/>
        <v/>
      </c>
      <c r="AF16" s="156"/>
      <c r="AG16" s="156"/>
      <c r="AH16" s="127" t="s">
        <v>214</v>
      </c>
      <c r="AI16" s="156" t="s">
        <v>217</v>
      </c>
      <c r="AJ16" s="156" t="s">
        <v>216</v>
      </c>
      <c r="AK16" s="156" t="s">
        <v>216</v>
      </c>
      <c r="AL16" s="164">
        <v>9.4</v>
      </c>
      <c r="AM16" s="164">
        <v>0.11</v>
      </c>
      <c r="AN16" s="232"/>
      <c r="AO16" s="162">
        <v>550</v>
      </c>
      <c r="AP16" s="442" t="s">
        <v>213</v>
      </c>
      <c r="AQ16" s="442" t="s">
        <v>213</v>
      </c>
      <c r="AR16" s="442" t="s">
        <v>213</v>
      </c>
      <c r="AS16" s="514" t="s">
        <v>213</v>
      </c>
      <c r="AT16" s="570">
        <v>8.7156593406593412</v>
      </c>
      <c r="AU16" s="165"/>
      <c r="AV16" s="505"/>
      <c r="AW16" s="514"/>
      <c r="AX16" s="514"/>
      <c r="AY16" s="443"/>
      <c r="AZ16" s="443"/>
      <c r="BA16" s="443"/>
      <c r="BB16" s="443"/>
      <c r="BC16" s="162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</v>
      </c>
    </row>
    <row r="17" spans="1:69" s="42" customFormat="1" ht="24.95" customHeight="1" x14ac:dyDescent="0.25">
      <c r="A17" s="218" t="s">
        <v>49</v>
      </c>
      <c r="B17" s="219">
        <v>9</v>
      </c>
      <c r="C17" s="162">
        <v>7</v>
      </c>
      <c r="D17" s="162"/>
      <c r="E17" s="159"/>
      <c r="F17" s="159"/>
      <c r="G17" s="281"/>
      <c r="H17" s="281"/>
      <c r="I17" s="446" t="s">
        <v>213</v>
      </c>
      <c r="J17" s="281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157"/>
      <c r="S17" s="157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156"/>
      <c r="AE17" s="417" t="str">
        <f t="shared" si="5"/>
        <v/>
      </c>
      <c r="AF17" s="156"/>
      <c r="AG17" s="156"/>
      <c r="AH17" s="127"/>
      <c r="AI17" s="156"/>
      <c r="AJ17" s="156"/>
      <c r="AK17" s="156"/>
      <c r="AL17" s="164">
        <v>9.5</v>
      </c>
      <c r="AM17" s="164">
        <v>0.13</v>
      </c>
      <c r="AN17" s="232"/>
      <c r="AO17" s="162">
        <v>550</v>
      </c>
      <c r="AP17" s="442" t="s">
        <v>213</v>
      </c>
      <c r="AQ17" s="442" t="s">
        <v>213</v>
      </c>
      <c r="AR17" s="442" t="s">
        <v>213</v>
      </c>
      <c r="AS17" s="514" t="s">
        <v>213</v>
      </c>
      <c r="AT17" s="570">
        <v>8.7156593406593412</v>
      </c>
      <c r="AU17" s="165"/>
      <c r="AV17" s="505" t="s">
        <v>213</v>
      </c>
      <c r="AW17" s="514"/>
      <c r="AX17" s="514">
        <v>4000</v>
      </c>
      <c r="AY17" s="443"/>
      <c r="AZ17" s="443"/>
      <c r="BA17" s="443"/>
      <c r="BB17" s="443"/>
      <c r="BC17" s="162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</v>
      </c>
    </row>
    <row r="18" spans="1:69" s="42" customFormat="1" ht="24.95" customHeight="1" x14ac:dyDescent="0.25">
      <c r="A18" s="216" t="s">
        <v>50</v>
      </c>
      <c r="B18" s="219">
        <v>10</v>
      </c>
      <c r="C18" s="162">
        <v>8</v>
      </c>
      <c r="D18" s="162"/>
      <c r="E18" s="159">
        <v>8.26</v>
      </c>
      <c r="F18" s="159">
        <v>7.6</v>
      </c>
      <c r="G18" s="281">
        <v>2350</v>
      </c>
      <c r="H18" s="281">
        <v>1192</v>
      </c>
      <c r="I18" s="281">
        <v>187.14285714285714</v>
      </c>
      <c r="J18" s="281">
        <v>16.499999999999986</v>
      </c>
      <c r="K18" s="417">
        <f t="shared" si="1"/>
        <v>91.183206106870244</v>
      </c>
      <c r="L18" s="281">
        <v>294.08163265306126</v>
      </c>
      <c r="M18" s="281">
        <v>9.8999999999999915</v>
      </c>
      <c r="N18" s="417">
        <f t="shared" si="2"/>
        <v>96.63358778625954</v>
      </c>
      <c r="O18" s="281">
        <v>534.69387755102048</v>
      </c>
      <c r="P18" s="281">
        <v>41.249999999999964</v>
      </c>
      <c r="Q18" s="417">
        <f t="shared" si="3"/>
        <v>92.285305343511453</v>
      </c>
      <c r="R18" s="157"/>
      <c r="S18" s="157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6"/>
      <c r="AE18" s="417" t="str">
        <f t="shared" si="5"/>
        <v/>
      </c>
      <c r="AF18" s="156"/>
      <c r="AG18" s="156"/>
      <c r="AH18" s="127" t="s">
        <v>214</v>
      </c>
      <c r="AI18" s="156" t="s">
        <v>215</v>
      </c>
      <c r="AJ18" s="156" t="s">
        <v>216</v>
      </c>
      <c r="AK18" s="156" t="s">
        <v>216</v>
      </c>
      <c r="AL18" s="164">
        <v>9.5</v>
      </c>
      <c r="AM18" s="164">
        <v>0.22</v>
      </c>
      <c r="AN18" s="232"/>
      <c r="AO18" s="162">
        <v>540</v>
      </c>
      <c r="AP18" s="442">
        <v>234.78260869565219</v>
      </c>
      <c r="AQ18" s="442">
        <v>2300</v>
      </c>
      <c r="AR18" s="442">
        <v>2470</v>
      </c>
      <c r="AS18" s="514">
        <v>89.565217391304316</v>
      </c>
      <c r="AT18" s="570">
        <v>9.3584070796460193</v>
      </c>
      <c r="AU18" s="165"/>
      <c r="AV18" s="505">
        <v>8.0606196636327475E-3</v>
      </c>
      <c r="AW18" s="514">
        <v>70</v>
      </c>
      <c r="AX18" s="514"/>
      <c r="AY18" s="443"/>
      <c r="AZ18" s="443"/>
      <c r="BA18" s="443"/>
      <c r="BB18" s="443"/>
      <c r="BC18" s="162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</v>
      </c>
    </row>
    <row r="19" spans="1:69" s="42" customFormat="1" ht="24.95" customHeight="1" x14ac:dyDescent="0.25">
      <c r="A19" s="218" t="s">
        <v>51</v>
      </c>
      <c r="B19" s="219">
        <v>11</v>
      </c>
      <c r="C19" s="162">
        <v>12</v>
      </c>
      <c r="D19" s="162"/>
      <c r="E19" s="159"/>
      <c r="F19" s="159"/>
      <c r="G19" s="281"/>
      <c r="H19" s="281"/>
      <c r="I19" s="281" t="s">
        <v>213</v>
      </c>
      <c r="J19" s="446" t="s">
        <v>213</v>
      </c>
      <c r="K19" s="417" t="str">
        <f t="shared" si="1"/>
        <v/>
      </c>
      <c r="L19" s="281"/>
      <c r="M19" s="281"/>
      <c r="N19" s="417" t="str">
        <f t="shared" si="2"/>
        <v/>
      </c>
      <c r="O19" s="281"/>
      <c r="P19" s="281"/>
      <c r="Q19" s="417" t="str">
        <f t="shared" si="3"/>
        <v/>
      </c>
      <c r="R19" s="157"/>
      <c r="S19" s="157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6"/>
      <c r="AE19" s="417" t="str">
        <f t="shared" si="5"/>
        <v/>
      </c>
      <c r="AF19" s="156"/>
      <c r="AG19" s="156"/>
      <c r="AH19" s="127"/>
      <c r="AI19" s="156"/>
      <c r="AJ19" s="156"/>
      <c r="AK19" s="156"/>
      <c r="AL19" s="164">
        <v>10.199999999999999</v>
      </c>
      <c r="AM19" s="164">
        <v>0.04</v>
      </c>
      <c r="AN19" s="232"/>
      <c r="AO19" s="162">
        <v>530</v>
      </c>
      <c r="AP19" s="442" t="s">
        <v>213</v>
      </c>
      <c r="AQ19" s="442" t="s">
        <v>213</v>
      </c>
      <c r="AR19" s="442" t="s">
        <v>213</v>
      </c>
      <c r="AS19" s="514" t="s">
        <v>213</v>
      </c>
      <c r="AT19" s="570">
        <v>6.8372844827586219</v>
      </c>
      <c r="AU19" s="165" t="s">
        <v>213</v>
      </c>
      <c r="AV19" s="505"/>
      <c r="AW19" s="514"/>
      <c r="AX19" s="514"/>
      <c r="AY19" s="443"/>
      <c r="AZ19" s="443"/>
      <c r="BA19" s="443"/>
      <c r="BB19" s="443"/>
      <c r="BC19" s="162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1.2</v>
      </c>
    </row>
    <row r="20" spans="1:69" s="42" customFormat="1" ht="24.95" customHeight="1" x14ac:dyDescent="0.25">
      <c r="A20" s="218" t="s">
        <v>52</v>
      </c>
      <c r="B20" s="219">
        <v>12</v>
      </c>
      <c r="C20" s="162">
        <v>13</v>
      </c>
      <c r="D20" s="162"/>
      <c r="E20" s="159"/>
      <c r="F20" s="159"/>
      <c r="G20" s="281"/>
      <c r="H20" s="281"/>
      <c r="I20" s="446" t="s">
        <v>213</v>
      </c>
      <c r="J20" s="446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157"/>
      <c r="S20" s="157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417" t="str">
        <f t="shared" si="5"/>
        <v/>
      </c>
      <c r="AF20" s="156"/>
      <c r="AG20" s="156"/>
      <c r="AH20" s="127"/>
      <c r="AI20" s="156"/>
      <c r="AJ20" s="156"/>
      <c r="AK20" s="156"/>
      <c r="AL20" s="164"/>
      <c r="AM20" s="164"/>
      <c r="AN20" s="232"/>
      <c r="AO20" s="162"/>
      <c r="AP20" s="442" t="s">
        <v>213</v>
      </c>
      <c r="AQ20" s="442" t="s">
        <v>213</v>
      </c>
      <c r="AR20" s="442" t="s">
        <v>213</v>
      </c>
      <c r="AS20" s="514" t="s">
        <v>213</v>
      </c>
      <c r="AT20" s="570">
        <v>6.8372844827586219</v>
      </c>
      <c r="AU20" s="165" t="s">
        <v>213</v>
      </c>
      <c r="AV20" s="505" t="s">
        <v>213</v>
      </c>
      <c r="AW20" s="514"/>
      <c r="AX20" s="514"/>
      <c r="AY20" s="443"/>
      <c r="AZ20" s="443"/>
      <c r="BA20" s="443"/>
      <c r="BB20" s="443"/>
      <c r="BC20" s="162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/>
    </row>
    <row r="21" spans="1:69" s="42" customFormat="1" ht="24.95" customHeight="1" x14ac:dyDescent="0.25">
      <c r="A21" s="218" t="s">
        <v>53</v>
      </c>
      <c r="B21" s="219">
        <v>13</v>
      </c>
      <c r="C21" s="162">
        <v>12</v>
      </c>
      <c r="D21" s="162"/>
      <c r="E21" s="159"/>
      <c r="F21" s="159"/>
      <c r="G21" s="281"/>
      <c r="H21" s="281"/>
      <c r="I21" s="281" t="s">
        <v>213</v>
      </c>
      <c r="J21" s="446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157"/>
      <c r="S21" s="157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447"/>
      <c r="AE21" s="417" t="str">
        <f t="shared" si="5"/>
        <v/>
      </c>
      <c r="AF21" s="156"/>
      <c r="AG21" s="156"/>
      <c r="AH21" s="127"/>
      <c r="AI21" s="156"/>
      <c r="AJ21" s="156"/>
      <c r="AK21" s="156"/>
      <c r="AL21" s="164">
        <v>11.1</v>
      </c>
      <c r="AM21" s="164">
        <v>0.05</v>
      </c>
      <c r="AN21" s="232"/>
      <c r="AO21" s="162">
        <v>520</v>
      </c>
      <c r="AP21" s="442" t="s">
        <v>213</v>
      </c>
      <c r="AQ21" s="442" t="s">
        <v>213</v>
      </c>
      <c r="AR21" s="442" t="s">
        <v>213</v>
      </c>
      <c r="AS21" s="514" t="s">
        <v>213</v>
      </c>
      <c r="AT21" s="570">
        <v>12.690000000000001</v>
      </c>
      <c r="AU21" s="165" t="s">
        <v>213</v>
      </c>
      <c r="AV21" s="505" t="s">
        <v>213</v>
      </c>
      <c r="AW21" s="514"/>
      <c r="AX21" s="514"/>
      <c r="AY21" s="443"/>
      <c r="AZ21" s="443"/>
      <c r="BA21" s="443"/>
      <c r="BB21" s="443"/>
      <c r="BC21" s="162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1.2</v>
      </c>
    </row>
    <row r="22" spans="1:69" s="42" customFormat="1" ht="24.95" customHeight="1" x14ac:dyDescent="0.25">
      <c r="A22" s="218" t="s">
        <v>47</v>
      </c>
      <c r="B22" s="219">
        <v>14</v>
      </c>
      <c r="C22" s="162">
        <v>9</v>
      </c>
      <c r="D22" s="162"/>
      <c r="E22" s="159">
        <v>8.35</v>
      </c>
      <c r="F22" s="159">
        <v>7.74</v>
      </c>
      <c r="G22" s="281">
        <v>1109</v>
      </c>
      <c r="H22" s="281">
        <v>1369</v>
      </c>
      <c r="I22" s="281">
        <v>207.99999999999986</v>
      </c>
      <c r="J22" s="446">
        <v>7.0000000000000151</v>
      </c>
      <c r="K22" s="417">
        <f t="shared" si="1"/>
        <v>96.634615384615358</v>
      </c>
      <c r="L22" s="281">
        <v>238.70000000000002</v>
      </c>
      <c r="M22" s="281">
        <v>2.16</v>
      </c>
      <c r="N22" s="417">
        <f t="shared" si="2"/>
        <v>99.095098449937154</v>
      </c>
      <c r="O22" s="281">
        <v>434</v>
      </c>
      <c r="P22" s="281">
        <v>9</v>
      </c>
      <c r="Q22" s="417">
        <f t="shared" si="3"/>
        <v>97.926267281105993</v>
      </c>
      <c r="R22" s="157">
        <v>69.900000000000006</v>
      </c>
      <c r="S22" s="157">
        <v>22.6</v>
      </c>
      <c r="T22" s="157">
        <v>66.400000000000006</v>
      </c>
      <c r="U22" s="157">
        <v>15.8</v>
      </c>
      <c r="V22" s="157">
        <v>1.1000000000000001</v>
      </c>
      <c r="W22" s="157">
        <v>0.5</v>
      </c>
      <c r="X22" s="157"/>
      <c r="Y22" s="157"/>
      <c r="Z22" s="305">
        <f t="shared" si="6"/>
        <v>71</v>
      </c>
      <c r="AA22" s="305">
        <f t="shared" si="6"/>
        <v>23.1</v>
      </c>
      <c r="AB22" s="304">
        <f t="shared" si="4"/>
        <v>67.464788732394368</v>
      </c>
      <c r="AC22" s="157">
        <v>9.3000000000000007</v>
      </c>
      <c r="AD22" s="447">
        <v>5.2</v>
      </c>
      <c r="AE22" s="417">
        <f t="shared" si="5"/>
        <v>44.086021505376344</v>
      </c>
      <c r="AF22" s="156"/>
      <c r="AG22" s="156"/>
      <c r="AH22" s="127" t="s">
        <v>214</v>
      </c>
      <c r="AI22" s="156" t="s">
        <v>215</v>
      </c>
      <c r="AJ22" s="156" t="s">
        <v>216</v>
      </c>
      <c r="AK22" s="156" t="s">
        <v>216</v>
      </c>
      <c r="AL22" s="164">
        <v>11</v>
      </c>
      <c r="AM22" s="164">
        <v>0.04</v>
      </c>
      <c r="AN22" s="232"/>
      <c r="AO22" s="162">
        <v>520</v>
      </c>
      <c r="AP22" s="442">
        <v>209.67741935483866</v>
      </c>
      <c r="AQ22" s="442">
        <v>2480.0000000000005</v>
      </c>
      <c r="AR22" s="442">
        <v>4350</v>
      </c>
      <c r="AS22" s="514">
        <v>90.322580645161295</v>
      </c>
      <c r="AT22" s="570">
        <v>8.7156593406593412</v>
      </c>
      <c r="AU22" s="165">
        <v>36.173793103448283</v>
      </c>
      <c r="AV22" s="505">
        <v>6.8262411347517725E-3</v>
      </c>
      <c r="AW22" s="514"/>
      <c r="AX22" s="514"/>
      <c r="AY22" s="443"/>
      <c r="AZ22" s="443"/>
      <c r="BA22" s="443"/>
      <c r="BB22" s="443"/>
      <c r="BC22" s="162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1.2</v>
      </c>
    </row>
    <row r="23" spans="1:69" s="42" customFormat="1" ht="24.95" customHeight="1" x14ac:dyDescent="0.25">
      <c r="A23" s="218" t="s">
        <v>48</v>
      </c>
      <c r="B23" s="219">
        <v>15</v>
      </c>
      <c r="C23" s="162">
        <v>9.5</v>
      </c>
      <c r="D23" s="162"/>
      <c r="E23" s="159"/>
      <c r="F23" s="159"/>
      <c r="G23" s="281"/>
      <c r="H23" s="281"/>
      <c r="I23" s="446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157"/>
      <c r="S23" s="157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447"/>
      <c r="AE23" s="417" t="str">
        <f t="shared" si="5"/>
        <v/>
      </c>
      <c r="AF23" s="156"/>
      <c r="AG23" s="156"/>
      <c r="AH23" s="127"/>
      <c r="AI23" s="156"/>
      <c r="AJ23" s="156"/>
      <c r="AK23" s="156"/>
      <c r="AL23" s="164">
        <v>11.3</v>
      </c>
      <c r="AM23" s="164">
        <v>0.05</v>
      </c>
      <c r="AN23" s="232"/>
      <c r="AO23" s="162">
        <v>500</v>
      </c>
      <c r="AP23" s="442" t="s">
        <v>213</v>
      </c>
      <c r="AQ23" s="442" t="s">
        <v>213</v>
      </c>
      <c r="AR23" s="442" t="s">
        <v>213</v>
      </c>
      <c r="AS23" s="514" t="s">
        <v>213</v>
      </c>
      <c r="AT23" s="570">
        <v>12.690000000000001</v>
      </c>
      <c r="AU23" s="165" t="s">
        <v>213</v>
      </c>
      <c r="AV23" s="505"/>
      <c r="AW23" s="514"/>
      <c r="AX23" s="514"/>
      <c r="AY23" s="443"/>
      <c r="AZ23" s="443"/>
      <c r="BA23" s="443"/>
      <c r="BB23" s="443"/>
      <c r="BC23" s="162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1.2</v>
      </c>
    </row>
    <row r="24" spans="1:69" s="42" customFormat="1" ht="24.95" customHeight="1" x14ac:dyDescent="0.25">
      <c r="A24" s="218" t="s">
        <v>49</v>
      </c>
      <c r="B24" s="219">
        <v>16</v>
      </c>
      <c r="C24" s="162">
        <v>9</v>
      </c>
      <c r="D24" s="162"/>
      <c r="E24" s="159"/>
      <c r="F24" s="159"/>
      <c r="G24" s="281"/>
      <c r="H24" s="281"/>
      <c r="I24" s="281" t="s">
        <v>213</v>
      </c>
      <c r="J24" s="281" t="s">
        <v>213</v>
      </c>
      <c r="K24" s="417" t="str">
        <f t="shared" si="1"/>
        <v/>
      </c>
      <c r="L24" s="281"/>
      <c r="M24" s="281"/>
      <c r="N24" s="417" t="str">
        <f t="shared" si="2"/>
        <v/>
      </c>
      <c r="O24" s="281"/>
      <c r="P24" s="281"/>
      <c r="Q24" s="417" t="str">
        <f t="shared" si="3"/>
        <v/>
      </c>
      <c r="R24" s="157"/>
      <c r="S24" s="157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447"/>
      <c r="AE24" s="417" t="str">
        <f t="shared" si="5"/>
        <v/>
      </c>
      <c r="AF24" s="156"/>
      <c r="AG24" s="156"/>
      <c r="AH24" s="127"/>
      <c r="AI24" s="156"/>
      <c r="AJ24" s="156"/>
      <c r="AK24" s="156"/>
      <c r="AL24" s="164">
        <v>11.5</v>
      </c>
      <c r="AM24" s="164">
        <v>0.17</v>
      </c>
      <c r="AN24" s="232"/>
      <c r="AO24" s="162">
        <v>500</v>
      </c>
      <c r="AP24" s="442" t="s">
        <v>213</v>
      </c>
      <c r="AQ24" s="442" t="s">
        <v>213</v>
      </c>
      <c r="AR24" s="442" t="s">
        <v>213</v>
      </c>
      <c r="AS24" s="514" t="s">
        <v>213</v>
      </c>
      <c r="AT24" s="570">
        <v>12.690000000000001</v>
      </c>
      <c r="AU24" s="165" t="s">
        <v>213</v>
      </c>
      <c r="AV24" s="505" t="s">
        <v>213</v>
      </c>
      <c r="AW24" s="514"/>
      <c r="AX24" s="514"/>
      <c r="AY24" s="443"/>
      <c r="AZ24" s="443"/>
      <c r="BA24" s="443"/>
      <c r="BB24" s="443"/>
      <c r="BC24" s="162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1.1000000000000001</v>
      </c>
    </row>
    <row r="25" spans="1:69" s="42" customFormat="1" ht="24.95" customHeight="1" x14ac:dyDescent="0.25">
      <c r="A25" s="216" t="s">
        <v>50</v>
      </c>
      <c r="B25" s="219">
        <v>17</v>
      </c>
      <c r="C25" s="162">
        <v>8</v>
      </c>
      <c r="D25" s="162"/>
      <c r="E25" s="159">
        <v>8.6300000000000008</v>
      </c>
      <c r="F25" s="159">
        <v>7.68</v>
      </c>
      <c r="G25" s="281">
        <v>1470</v>
      </c>
      <c r="H25" s="281">
        <v>1389</v>
      </c>
      <c r="I25" s="446">
        <v>210</v>
      </c>
      <c r="J25" s="281">
        <v>9.4117647058822946</v>
      </c>
      <c r="K25" s="417">
        <f t="shared" si="1"/>
        <v>95.518207282913195</v>
      </c>
      <c r="L25" s="281">
        <v>330</v>
      </c>
      <c r="M25" s="281">
        <v>5.6470588235293757</v>
      </c>
      <c r="N25" s="417">
        <f t="shared" si="2"/>
        <v>98.288770053475943</v>
      </c>
      <c r="O25" s="281">
        <v>600</v>
      </c>
      <c r="P25" s="281">
        <v>23.529411764705735</v>
      </c>
      <c r="Q25" s="417">
        <f t="shared" si="3"/>
        <v>96.078431372549048</v>
      </c>
      <c r="R25" s="157"/>
      <c r="S25" s="157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6"/>
      <c r="AE25" s="417" t="str">
        <f t="shared" si="5"/>
        <v/>
      </c>
      <c r="AF25" s="156"/>
      <c r="AG25" s="156"/>
      <c r="AH25" s="127" t="s">
        <v>214</v>
      </c>
      <c r="AI25" s="156" t="s">
        <v>215</v>
      </c>
      <c r="AJ25" s="156" t="s">
        <v>216</v>
      </c>
      <c r="AK25" s="156" t="s">
        <v>216</v>
      </c>
      <c r="AL25" s="164">
        <v>11.2</v>
      </c>
      <c r="AM25" s="164">
        <v>0.06</v>
      </c>
      <c r="AN25" s="232"/>
      <c r="AO25" s="162">
        <v>490</v>
      </c>
      <c r="AP25" s="442">
        <v>210.30042918454936</v>
      </c>
      <c r="AQ25" s="442">
        <v>2330</v>
      </c>
      <c r="AR25" s="442">
        <v>3516</v>
      </c>
      <c r="AS25" s="514">
        <v>91.428571428571544</v>
      </c>
      <c r="AT25" s="570">
        <v>13.674568965517244</v>
      </c>
      <c r="AU25" s="165">
        <v>84.094709897610926</v>
      </c>
      <c r="AV25" s="505">
        <v>0.2971968929415747</v>
      </c>
      <c r="AW25" s="514"/>
      <c r="AX25" s="514"/>
      <c r="AY25" s="443"/>
      <c r="AZ25" s="443"/>
      <c r="BA25" s="443"/>
      <c r="BB25" s="443"/>
      <c r="BC25" s="162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1.2</v>
      </c>
    </row>
    <row r="26" spans="1:69" s="42" customFormat="1" ht="24.95" customHeight="1" x14ac:dyDescent="0.25">
      <c r="A26" s="218" t="s">
        <v>51</v>
      </c>
      <c r="B26" s="219">
        <v>18</v>
      </c>
      <c r="C26" s="162">
        <v>12</v>
      </c>
      <c r="D26" s="162"/>
      <c r="E26" s="159"/>
      <c r="F26" s="159"/>
      <c r="G26" s="281"/>
      <c r="H26" s="281"/>
      <c r="I26" s="446" t="s">
        <v>213</v>
      </c>
      <c r="J26" s="446" t="s">
        <v>213</v>
      </c>
      <c r="K26" s="417" t="str">
        <f t="shared" si="1"/>
        <v/>
      </c>
      <c r="L26" s="281"/>
      <c r="M26" s="281"/>
      <c r="N26" s="417" t="str">
        <f t="shared" si="2"/>
        <v/>
      </c>
      <c r="O26" s="281"/>
      <c r="P26" s="281"/>
      <c r="Q26" s="417" t="str">
        <f t="shared" si="3"/>
        <v/>
      </c>
      <c r="R26" s="157"/>
      <c r="S26" s="157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6"/>
      <c r="AE26" s="417" t="str">
        <f t="shared" si="5"/>
        <v/>
      </c>
      <c r="AF26" s="156"/>
      <c r="AG26" s="156"/>
      <c r="AH26" s="127"/>
      <c r="AI26" s="156"/>
      <c r="AJ26" s="156"/>
      <c r="AK26" s="156"/>
      <c r="AL26" s="164">
        <v>11.8</v>
      </c>
      <c r="AM26" s="164">
        <v>0.04</v>
      </c>
      <c r="AN26" s="232"/>
      <c r="AO26" s="162">
        <v>480</v>
      </c>
      <c r="AP26" s="442" t="s">
        <v>213</v>
      </c>
      <c r="AQ26" s="442" t="s">
        <v>213</v>
      </c>
      <c r="AR26" s="442" t="s">
        <v>213</v>
      </c>
      <c r="AS26" s="514" t="s">
        <v>213</v>
      </c>
      <c r="AT26" s="570">
        <v>7.9711055276381915</v>
      </c>
      <c r="AU26" s="165" t="s">
        <v>213</v>
      </c>
      <c r="AV26" s="505" t="s">
        <v>213</v>
      </c>
      <c r="AW26" s="514"/>
      <c r="AX26" s="514"/>
      <c r="AY26" s="443"/>
      <c r="AZ26" s="443"/>
      <c r="BA26" s="443"/>
      <c r="BB26" s="443"/>
      <c r="BC26" s="162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1.1000000000000001</v>
      </c>
    </row>
    <row r="27" spans="1:69" s="42" customFormat="1" ht="24.95" customHeight="1" x14ac:dyDescent="0.25">
      <c r="A27" s="218" t="s">
        <v>52</v>
      </c>
      <c r="B27" s="219">
        <v>19</v>
      </c>
      <c r="C27" s="162">
        <v>15</v>
      </c>
      <c r="D27" s="162"/>
      <c r="E27" s="159"/>
      <c r="F27" s="159"/>
      <c r="G27" s="281"/>
      <c r="H27" s="281"/>
      <c r="I27" s="446" t="s">
        <v>213</v>
      </c>
      <c r="J27" s="446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157"/>
      <c r="S27" s="157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417" t="str">
        <f t="shared" si="5"/>
        <v/>
      </c>
      <c r="AF27" s="156"/>
      <c r="AG27" s="156"/>
      <c r="AH27" s="127"/>
      <c r="AI27" s="156"/>
      <c r="AJ27" s="156"/>
      <c r="AK27" s="156"/>
      <c r="AL27" s="164"/>
      <c r="AM27" s="164"/>
      <c r="AN27" s="232"/>
      <c r="AO27" s="162"/>
      <c r="AP27" s="442" t="s">
        <v>213</v>
      </c>
      <c r="AQ27" s="442" t="s">
        <v>213</v>
      </c>
      <c r="AR27" s="442" t="s">
        <v>213</v>
      </c>
      <c r="AS27" s="514" t="s">
        <v>213</v>
      </c>
      <c r="AT27" s="570">
        <v>7.9711055276381915</v>
      </c>
      <c r="AU27" s="165" t="s">
        <v>213</v>
      </c>
      <c r="AV27" s="505" t="s">
        <v>213</v>
      </c>
      <c r="AW27" s="514"/>
      <c r="AX27" s="514"/>
      <c r="AY27" s="443"/>
      <c r="AZ27" s="443"/>
      <c r="BA27" s="443"/>
      <c r="BB27" s="443"/>
      <c r="BC27" s="162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/>
    </row>
    <row r="28" spans="1:69" s="42" customFormat="1" ht="24.95" customHeight="1" x14ac:dyDescent="0.25">
      <c r="A28" s="218" t="s">
        <v>53</v>
      </c>
      <c r="B28" s="219">
        <v>20</v>
      </c>
      <c r="C28" s="162">
        <v>10</v>
      </c>
      <c r="D28" s="162"/>
      <c r="E28" s="159"/>
      <c r="F28" s="159"/>
      <c r="G28" s="281"/>
      <c r="H28" s="281"/>
      <c r="I28" s="281" t="s">
        <v>213</v>
      </c>
      <c r="J28" s="281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159"/>
      <c r="S28" s="159"/>
      <c r="T28" s="159"/>
      <c r="U28" s="159"/>
      <c r="V28" s="159"/>
      <c r="W28" s="159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9"/>
      <c r="AD28" s="159"/>
      <c r="AE28" s="417" t="str">
        <f t="shared" si="5"/>
        <v/>
      </c>
      <c r="AF28" s="156"/>
      <c r="AG28" s="156"/>
      <c r="AH28" s="159"/>
      <c r="AI28" s="159"/>
      <c r="AJ28" s="159"/>
      <c r="AK28" s="159"/>
      <c r="AL28" s="164">
        <v>11.2</v>
      </c>
      <c r="AM28" s="164">
        <v>0.25</v>
      </c>
      <c r="AN28" s="232"/>
      <c r="AO28" s="162">
        <v>450</v>
      </c>
      <c r="AP28" s="442" t="s">
        <v>213</v>
      </c>
      <c r="AQ28" s="442" t="s">
        <v>213</v>
      </c>
      <c r="AR28" s="442" t="s">
        <v>213</v>
      </c>
      <c r="AS28" s="514" t="s">
        <v>213</v>
      </c>
      <c r="AT28" s="570">
        <v>9.0642857142857149</v>
      </c>
      <c r="AU28" s="165" t="s">
        <v>213</v>
      </c>
      <c r="AV28" s="505" t="s">
        <v>213</v>
      </c>
      <c r="AW28" s="514">
        <v>20</v>
      </c>
      <c r="AX28" s="514"/>
      <c r="AY28" s="443"/>
      <c r="AZ28" s="443"/>
      <c r="BA28" s="443"/>
      <c r="BB28" s="443"/>
      <c r="BC28" s="162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1.1000000000000001</v>
      </c>
    </row>
    <row r="29" spans="1:69" s="42" customFormat="1" ht="24.95" customHeight="1" x14ac:dyDescent="0.25">
      <c r="A29" s="218" t="s">
        <v>47</v>
      </c>
      <c r="B29" s="219">
        <v>21</v>
      </c>
      <c r="C29" s="162">
        <v>8</v>
      </c>
      <c r="D29" s="162"/>
      <c r="E29" s="159">
        <v>7.99</v>
      </c>
      <c r="F29" s="159">
        <v>7.63</v>
      </c>
      <c r="G29" s="281">
        <v>1945</v>
      </c>
      <c r="H29" s="281">
        <v>1517</v>
      </c>
      <c r="I29" s="446">
        <v>1295.0000000000002</v>
      </c>
      <c r="J29" s="281">
        <v>10.666666666666694</v>
      </c>
      <c r="K29" s="417">
        <f t="shared" si="1"/>
        <v>99.176319176319168</v>
      </c>
      <c r="L29" s="281">
        <v>2035.0000000000007</v>
      </c>
      <c r="M29" s="281">
        <v>11.52</v>
      </c>
      <c r="N29" s="417">
        <f t="shared" si="2"/>
        <v>99.433906633906631</v>
      </c>
      <c r="O29" s="281">
        <v>3700.0000000000009</v>
      </c>
      <c r="P29" s="281">
        <v>48</v>
      </c>
      <c r="Q29" s="417">
        <f t="shared" si="3"/>
        <v>98.702702702702709</v>
      </c>
      <c r="R29" s="157"/>
      <c r="S29" s="157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417" t="str">
        <f t="shared" si="5"/>
        <v/>
      </c>
      <c r="AF29" s="156"/>
      <c r="AG29" s="156"/>
      <c r="AH29" s="127" t="s">
        <v>214</v>
      </c>
      <c r="AI29" s="156" t="s">
        <v>215</v>
      </c>
      <c r="AJ29" s="156" t="s">
        <v>216</v>
      </c>
      <c r="AK29" s="156" t="s">
        <v>216</v>
      </c>
      <c r="AL29" s="164">
        <v>11.5</v>
      </c>
      <c r="AM29" s="164">
        <v>0.1</v>
      </c>
      <c r="AN29" s="232"/>
      <c r="AO29" s="162">
        <v>440</v>
      </c>
      <c r="AP29" s="569">
        <v>193.8325991189428</v>
      </c>
      <c r="AQ29" s="442">
        <v>2269.9999999999991</v>
      </c>
      <c r="AR29" s="442">
        <v>2739.9999999999995</v>
      </c>
      <c r="AS29" s="514">
        <v>90.528634361233486</v>
      </c>
      <c r="AT29" s="570">
        <v>10.103503184713377</v>
      </c>
      <c r="AU29" s="571"/>
      <c r="AV29" s="572">
        <v>5.6515415030739848E-2</v>
      </c>
      <c r="AW29" s="514"/>
      <c r="AX29" s="514"/>
      <c r="AY29" s="443"/>
      <c r="AZ29" s="443"/>
      <c r="BA29" s="443"/>
      <c r="BB29" s="163"/>
      <c r="BC29" s="162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1.1000000000000001</v>
      </c>
    </row>
    <row r="30" spans="1:69" s="42" customFormat="1" ht="24.95" customHeight="1" x14ac:dyDescent="0.25">
      <c r="A30" s="218" t="s">
        <v>48</v>
      </c>
      <c r="B30" s="219">
        <v>22</v>
      </c>
      <c r="C30" s="162">
        <v>10.5</v>
      </c>
      <c r="D30" s="162"/>
      <c r="E30" s="159"/>
      <c r="F30" s="159"/>
      <c r="G30" s="281"/>
      <c r="H30" s="281"/>
      <c r="I30" s="446" t="s">
        <v>213</v>
      </c>
      <c r="J30" s="281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157"/>
      <c r="S30" s="157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447"/>
      <c r="AE30" s="417" t="str">
        <f t="shared" si="5"/>
        <v/>
      </c>
      <c r="AF30" s="156"/>
      <c r="AG30" s="156"/>
      <c r="AH30" s="127"/>
      <c r="AI30" s="156"/>
      <c r="AJ30" s="156"/>
      <c r="AK30" s="156"/>
      <c r="AL30" s="164">
        <v>11.4</v>
      </c>
      <c r="AM30" s="164">
        <v>0.12</v>
      </c>
      <c r="AN30" s="232"/>
      <c r="AO30" s="162">
        <v>440</v>
      </c>
      <c r="AP30" s="442" t="s">
        <v>213</v>
      </c>
      <c r="AQ30" s="442" t="s">
        <v>213</v>
      </c>
      <c r="AR30" s="442"/>
      <c r="AS30" s="514" t="s">
        <v>213</v>
      </c>
      <c r="AT30" s="570">
        <v>8.7156593406593412</v>
      </c>
      <c r="AU30" s="165" t="s">
        <v>213</v>
      </c>
      <c r="AV30" s="505" t="s">
        <v>213</v>
      </c>
      <c r="AW30" s="514"/>
      <c r="AX30" s="514"/>
      <c r="AY30" s="443"/>
      <c r="AZ30" s="443"/>
      <c r="BA30" s="443"/>
      <c r="BB30" s="443"/>
      <c r="BC30" s="162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1.1000000000000001</v>
      </c>
    </row>
    <row r="31" spans="1:69" s="42" customFormat="1" ht="24.95" customHeight="1" x14ac:dyDescent="0.25">
      <c r="A31" s="218" t="s">
        <v>49</v>
      </c>
      <c r="B31" s="219">
        <v>23</v>
      </c>
      <c r="C31" s="162">
        <v>10</v>
      </c>
      <c r="D31" s="162"/>
      <c r="E31" s="159"/>
      <c r="F31" s="159"/>
      <c r="G31" s="281"/>
      <c r="H31" s="281"/>
      <c r="I31" s="281" t="s">
        <v>213</v>
      </c>
      <c r="J31" s="281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157"/>
      <c r="S31" s="157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6"/>
      <c r="AE31" s="417" t="str">
        <f t="shared" si="5"/>
        <v/>
      </c>
      <c r="AF31" s="156"/>
      <c r="AG31" s="156"/>
      <c r="AH31" s="127"/>
      <c r="AI31" s="156"/>
      <c r="AJ31" s="156"/>
      <c r="AK31" s="156"/>
      <c r="AL31" s="164">
        <v>11.5</v>
      </c>
      <c r="AM31" s="164">
        <v>0.2</v>
      </c>
      <c r="AN31" s="232"/>
      <c r="AO31" s="162">
        <v>450</v>
      </c>
      <c r="AP31" s="442" t="s">
        <v>213</v>
      </c>
      <c r="AQ31" s="442" t="s">
        <v>213</v>
      </c>
      <c r="AR31" s="442" t="s">
        <v>213</v>
      </c>
      <c r="AS31" s="514" t="s">
        <v>213</v>
      </c>
      <c r="AT31" s="570">
        <v>8.7156593406593412</v>
      </c>
      <c r="AU31" s="165" t="s">
        <v>213</v>
      </c>
      <c r="AV31" s="505" t="s">
        <v>213</v>
      </c>
      <c r="AW31" s="514"/>
      <c r="AX31" s="514"/>
      <c r="AY31" s="443"/>
      <c r="AZ31" s="443"/>
      <c r="BA31" s="443"/>
      <c r="BB31" s="443"/>
      <c r="BC31" s="162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1.1000000000000001</v>
      </c>
    </row>
    <row r="32" spans="1:69" s="42" customFormat="1" ht="24.95" customHeight="1" x14ac:dyDescent="0.25">
      <c r="A32" s="216" t="s">
        <v>50</v>
      </c>
      <c r="B32" s="219">
        <v>24</v>
      </c>
      <c r="C32" s="162">
        <v>8</v>
      </c>
      <c r="D32" s="162"/>
      <c r="E32" s="159">
        <v>7.59</v>
      </c>
      <c r="F32" s="159">
        <v>7.54</v>
      </c>
      <c r="G32" s="281">
        <v>1839</v>
      </c>
      <c r="H32" s="281">
        <v>1659</v>
      </c>
      <c r="I32" s="446">
        <v>163.99999999999997</v>
      </c>
      <c r="J32" s="281">
        <v>11.249999999999975</v>
      </c>
      <c r="K32" s="417">
        <f t="shared" si="1"/>
        <v>93.140243902439039</v>
      </c>
      <c r="L32" s="281">
        <v>257.71428571428572</v>
      </c>
      <c r="M32" s="281">
        <v>6.749999999999984</v>
      </c>
      <c r="N32" s="417">
        <f t="shared" si="2"/>
        <v>97.380820399113091</v>
      </c>
      <c r="O32" s="281">
        <v>468.5714285714285</v>
      </c>
      <c r="P32" s="281">
        <v>28.124999999999936</v>
      </c>
      <c r="Q32" s="417">
        <f t="shared" si="3"/>
        <v>93.997713414634148</v>
      </c>
      <c r="R32" s="157"/>
      <c r="S32" s="157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6"/>
      <c r="AE32" s="417" t="str">
        <f t="shared" si="5"/>
        <v/>
      </c>
      <c r="AF32" s="156"/>
      <c r="AG32" s="156"/>
      <c r="AH32" s="127" t="s">
        <v>214</v>
      </c>
      <c r="AI32" s="156" t="s">
        <v>215</v>
      </c>
      <c r="AJ32" s="156" t="s">
        <v>216</v>
      </c>
      <c r="AK32" s="156" t="s">
        <v>216</v>
      </c>
      <c r="AL32" s="164">
        <v>11.5</v>
      </c>
      <c r="AM32" s="164">
        <v>0.1</v>
      </c>
      <c r="AN32" s="232"/>
      <c r="AO32" s="162">
        <v>450</v>
      </c>
      <c r="AP32" s="442">
        <v>212.26415094339617</v>
      </c>
      <c r="AQ32" s="442">
        <v>2120.0000000000005</v>
      </c>
      <c r="AR32" s="442">
        <v>2570</v>
      </c>
      <c r="AS32" s="514">
        <v>91.273584905660385</v>
      </c>
      <c r="AT32" s="570">
        <v>9.3584070796460193</v>
      </c>
      <c r="AU32" s="165"/>
      <c r="AV32" s="505">
        <v>7.6635676796254866E-3</v>
      </c>
      <c r="AW32" s="514"/>
      <c r="AX32" s="514"/>
      <c r="AY32" s="443"/>
      <c r="AZ32" s="443"/>
      <c r="BA32" s="443"/>
      <c r="BB32" s="443"/>
      <c r="BC32" s="162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</v>
      </c>
    </row>
    <row r="33" spans="1:69" s="42" customFormat="1" ht="24.95" customHeight="1" x14ac:dyDescent="0.25">
      <c r="A33" s="218" t="s">
        <v>51</v>
      </c>
      <c r="B33" s="219">
        <v>25</v>
      </c>
      <c r="C33" s="162">
        <v>11</v>
      </c>
      <c r="D33" s="162"/>
      <c r="E33" s="159"/>
      <c r="F33" s="159"/>
      <c r="G33" s="281"/>
      <c r="H33" s="281"/>
      <c r="I33" s="446" t="s">
        <v>213</v>
      </c>
      <c r="J33" s="281" t="s">
        <v>213</v>
      </c>
      <c r="K33" s="417" t="str">
        <f t="shared" si="1"/>
        <v/>
      </c>
      <c r="L33" s="281"/>
      <c r="M33" s="281"/>
      <c r="N33" s="417" t="str">
        <f t="shared" si="2"/>
        <v/>
      </c>
      <c r="O33" s="281"/>
      <c r="P33" s="281"/>
      <c r="Q33" s="417" t="str">
        <f t="shared" si="3"/>
        <v/>
      </c>
      <c r="R33" s="157"/>
      <c r="S33" s="157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447"/>
      <c r="AE33" s="417" t="str">
        <f t="shared" si="5"/>
        <v/>
      </c>
      <c r="AF33" s="156"/>
      <c r="AG33" s="156"/>
      <c r="AH33" s="127"/>
      <c r="AI33" s="156"/>
      <c r="AJ33" s="156"/>
      <c r="AK33" s="156"/>
      <c r="AL33" s="164">
        <v>11.6</v>
      </c>
      <c r="AM33" s="164">
        <v>0.12</v>
      </c>
      <c r="AN33" s="232"/>
      <c r="AO33" s="162">
        <v>500</v>
      </c>
      <c r="AP33" s="442" t="s">
        <v>213</v>
      </c>
      <c r="AQ33" s="442" t="s">
        <v>213</v>
      </c>
      <c r="AR33" s="442" t="s">
        <v>213</v>
      </c>
      <c r="AS33" s="514" t="s">
        <v>213</v>
      </c>
      <c r="AT33" s="570">
        <v>8.2295719844357986</v>
      </c>
      <c r="AU33" s="165" t="s">
        <v>213</v>
      </c>
      <c r="AV33" s="505" t="s">
        <v>213</v>
      </c>
      <c r="AW33" s="514">
        <v>15</v>
      </c>
      <c r="AX33" s="514"/>
      <c r="AY33" s="443"/>
      <c r="AZ33" s="443"/>
      <c r="BA33" s="443"/>
      <c r="BB33" s="443"/>
      <c r="BC33" s="162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1.4</v>
      </c>
    </row>
    <row r="34" spans="1:69" s="42" customFormat="1" ht="24.95" customHeight="1" x14ac:dyDescent="0.25">
      <c r="A34" s="218" t="s">
        <v>52</v>
      </c>
      <c r="B34" s="219">
        <v>26</v>
      </c>
      <c r="C34" s="162">
        <v>13</v>
      </c>
      <c r="D34" s="162"/>
      <c r="E34" s="159"/>
      <c r="F34" s="159"/>
      <c r="G34" s="281"/>
      <c r="H34" s="281"/>
      <c r="I34" s="446" t="s">
        <v>213</v>
      </c>
      <c r="J34" s="281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157"/>
      <c r="S34" s="157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6"/>
      <c r="AE34" s="417" t="str">
        <f t="shared" si="5"/>
        <v/>
      </c>
      <c r="AF34" s="156"/>
      <c r="AG34" s="156"/>
      <c r="AH34" s="127"/>
      <c r="AI34" s="156"/>
      <c r="AJ34" s="156"/>
      <c r="AK34" s="156"/>
      <c r="AL34" s="164"/>
      <c r="AM34" s="164"/>
      <c r="AN34" s="232"/>
      <c r="AO34" s="162"/>
      <c r="AP34" s="442" t="s">
        <v>213</v>
      </c>
      <c r="AQ34" s="442" t="s">
        <v>213</v>
      </c>
      <c r="AR34" s="442" t="s">
        <v>213</v>
      </c>
      <c r="AS34" s="514" t="s">
        <v>213</v>
      </c>
      <c r="AT34" s="570">
        <v>8.2295719844357986</v>
      </c>
      <c r="AU34" s="165" t="s">
        <v>213</v>
      </c>
      <c r="AV34" s="505" t="s">
        <v>213</v>
      </c>
      <c r="AW34" s="514"/>
      <c r="AX34" s="514"/>
      <c r="AY34" s="443"/>
      <c r="AZ34" s="443"/>
      <c r="BA34" s="443"/>
      <c r="BB34" s="443"/>
      <c r="BC34" s="162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/>
    </row>
    <row r="35" spans="1:69" s="42" customFormat="1" ht="24.95" customHeight="1" x14ac:dyDescent="0.25">
      <c r="A35" s="218" t="s">
        <v>53</v>
      </c>
      <c r="B35" s="219">
        <v>27</v>
      </c>
      <c r="C35" s="162">
        <v>9</v>
      </c>
      <c r="D35" s="162"/>
      <c r="E35" s="159"/>
      <c r="F35" s="159"/>
      <c r="G35" s="281"/>
      <c r="H35" s="281"/>
      <c r="I35" s="446" t="s">
        <v>213</v>
      </c>
      <c r="J35" s="281" t="s">
        <v>213</v>
      </c>
      <c r="K35" s="417" t="str">
        <f t="shared" si="1"/>
        <v/>
      </c>
      <c r="L35" s="281"/>
      <c r="M35" s="446"/>
      <c r="N35" s="417" t="str">
        <f t="shared" si="2"/>
        <v/>
      </c>
      <c r="O35" s="281"/>
      <c r="P35" s="281"/>
      <c r="Q35" s="417" t="str">
        <f t="shared" si="3"/>
        <v/>
      </c>
      <c r="R35" s="157"/>
      <c r="S35" s="157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6"/>
      <c r="AE35" s="417" t="str">
        <f t="shared" si="5"/>
        <v/>
      </c>
      <c r="AF35" s="156"/>
      <c r="AG35" s="156"/>
      <c r="AH35" s="127"/>
      <c r="AI35" s="156"/>
      <c r="AJ35" s="156"/>
      <c r="AK35" s="156"/>
      <c r="AL35" s="164">
        <v>13.9</v>
      </c>
      <c r="AM35" s="164">
        <v>0.05</v>
      </c>
      <c r="AN35" s="232"/>
      <c r="AO35" s="162">
        <v>500</v>
      </c>
      <c r="AP35" s="442" t="s">
        <v>213</v>
      </c>
      <c r="AQ35" s="442" t="s">
        <v>213</v>
      </c>
      <c r="AR35" s="442" t="s">
        <v>213</v>
      </c>
      <c r="AS35" s="514" t="s">
        <v>213</v>
      </c>
      <c r="AT35" s="570">
        <v>9.3584070796460193</v>
      </c>
      <c r="AU35" s="165" t="s">
        <v>213</v>
      </c>
      <c r="AV35" s="505" t="s">
        <v>213</v>
      </c>
      <c r="AW35" s="514"/>
      <c r="AX35" s="514"/>
      <c r="AY35" s="443"/>
      <c r="AZ35" s="443"/>
      <c r="BA35" s="443"/>
      <c r="BB35" s="443"/>
      <c r="BC35" s="162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1.4</v>
      </c>
    </row>
    <row r="36" spans="1:69" s="42" customFormat="1" ht="24.95" customHeight="1" x14ac:dyDescent="0.25">
      <c r="A36" s="218" t="s">
        <v>47</v>
      </c>
      <c r="B36" s="219">
        <v>28</v>
      </c>
      <c r="C36" s="162">
        <v>11.25</v>
      </c>
      <c r="D36" s="162"/>
      <c r="E36" s="159">
        <v>8.33</v>
      </c>
      <c r="F36" s="159">
        <v>7.92</v>
      </c>
      <c r="G36" s="281">
        <v>1115</v>
      </c>
      <c r="H36" s="281">
        <v>1676</v>
      </c>
      <c r="I36" s="281">
        <v>149</v>
      </c>
      <c r="J36" s="281">
        <v>17.499999999999947</v>
      </c>
      <c r="K36" s="417">
        <f t="shared" si="1"/>
        <v>88.255033557047014</v>
      </c>
      <c r="L36" s="281">
        <v>152.9</v>
      </c>
      <c r="M36" s="281">
        <v>7.1999999999999993</v>
      </c>
      <c r="N36" s="417">
        <f t="shared" si="2"/>
        <v>95.291039895356448</v>
      </c>
      <c r="O36" s="281">
        <v>278</v>
      </c>
      <c r="P36" s="281">
        <v>30</v>
      </c>
      <c r="Q36" s="417">
        <f t="shared" si="3"/>
        <v>89.208633093525179</v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6"/>
      <c r="AE36" s="417" t="str">
        <f t="shared" si="5"/>
        <v/>
      </c>
      <c r="AF36" s="156"/>
      <c r="AG36" s="156"/>
      <c r="AH36" s="127" t="s">
        <v>214</v>
      </c>
      <c r="AI36" s="156" t="s">
        <v>215</v>
      </c>
      <c r="AJ36" s="156" t="s">
        <v>216</v>
      </c>
      <c r="AK36" s="156" t="s">
        <v>216</v>
      </c>
      <c r="AL36" s="164">
        <v>13.1</v>
      </c>
      <c r="AM36" s="164">
        <v>0.1</v>
      </c>
      <c r="AN36" s="232"/>
      <c r="AO36" s="162">
        <v>500</v>
      </c>
      <c r="AP36" s="442">
        <v>233.10023310023314</v>
      </c>
      <c r="AQ36" s="442">
        <v>2144.9999999999995</v>
      </c>
      <c r="AR36" s="442">
        <v>1950.0000000000002</v>
      </c>
      <c r="AS36" s="514">
        <v>89.976689976689983</v>
      </c>
      <c r="AT36" s="570">
        <v>8.547373147732376</v>
      </c>
      <c r="AU36" s="165"/>
      <c r="AV36" s="505">
        <v>6.3193307874158952E-3</v>
      </c>
      <c r="AW36" s="514"/>
      <c r="AX36" s="514"/>
      <c r="AY36" s="443"/>
      <c r="AZ36" s="443"/>
      <c r="BA36" s="443"/>
      <c r="BB36" s="443"/>
      <c r="BC36" s="162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1.8</v>
      </c>
    </row>
    <row r="37" spans="1:69" s="42" customFormat="1" ht="24.95" customHeight="1" x14ac:dyDescent="0.25">
      <c r="A37" s="218" t="s">
        <v>48</v>
      </c>
      <c r="B37" s="219">
        <v>29</v>
      </c>
      <c r="C37" s="162">
        <v>10</v>
      </c>
      <c r="D37" s="162"/>
      <c r="E37" s="159"/>
      <c r="F37" s="159"/>
      <c r="G37" s="281"/>
      <c r="H37" s="281"/>
      <c r="I37" s="446" t="s">
        <v>213</v>
      </c>
      <c r="J37" s="446" t="s">
        <v>213</v>
      </c>
      <c r="K37" s="417" t="str">
        <f t="shared" si="1"/>
        <v/>
      </c>
      <c r="L37" s="281"/>
      <c r="M37" s="281"/>
      <c r="N37" s="417" t="str">
        <f t="shared" si="2"/>
        <v/>
      </c>
      <c r="O37" s="281"/>
      <c r="P37" s="281"/>
      <c r="Q37" s="417" t="str">
        <f t="shared" si="3"/>
        <v/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6"/>
      <c r="AE37" s="417" t="str">
        <f t="shared" si="5"/>
        <v/>
      </c>
      <c r="AF37" s="156"/>
      <c r="AG37" s="156"/>
      <c r="AH37" s="127"/>
      <c r="AI37" s="156"/>
      <c r="AJ37" s="156"/>
      <c r="AK37" s="156"/>
      <c r="AL37" s="164">
        <v>13.2</v>
      </c>
      <c r="AM37" s="164">
        <v>0.11</v>
      </c>
      <c r="AN37" s="232"/>
      <c r="AO37" s="162">
        <v>480</v>
      </c>
      <c r="AP37" s="442" t="s">
        <v>213</v>
      </c>
      <c r="AQ37" s="442" t="s">
        <v>213</v>
      </c>
      <c r="AR37" s="442" t="s">
        <v>213</v>
      </c>
      <c r="AS37" s="514" t="s">
        <v>213</v>
      </c>
      <c r="AT37" s="570">
        <v>8.547373147732376</v>
      </c>
      <c r="AU37" s="165" t="s">
        <v>213</v>
      </c>
      <c r="AV37" s="505" t="s">
        <v>213</v>
      </c>
      <c r="AW37" s="514"/>
      <c r="AX37" s="514"/>
      <c r="AY37" s="443"/>
      <c r="AZ37" s="443"/>
      <c r="BA37" s="443"/>
      <c r="BB37" s="443"/>
      <c r="BC37" s="162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1.6</v>
      </c>
    </row>
    <row r="38" spans="1:69" s="42" customFormat="1" ht="24.95" customHeight="1" x14ac:dyDescent="0.25">
      <c r="A38" s="218" t="s">
        <v>49</v>
      </c>
      <c r="B38" s="219">
        <v>30</v>
      </c>
      <c r="C38" s="162">
        <v>9</v>
      </c>
      <c r="D38" s="162"/>
      <c r="E38" s="159"/>
      <c r="F38" s="159"/>
      <c r="G38" s="281"/>
      <c r="H38" s="281"/>
      <c r="I38" s="446" t="s">
        <v>213</v>
      </c>
      <c r="J38" s="446" t="s">
        <v>213</v>
      </c>
      <c r="K38" s="417" t="str">
        <f t="shared" si="1"/>
        <v/>
      </c>
      <c r="L38" s="281"/>
      <c r="M38" s="446"/>
      <c r="N38" s="417" t="str">
        <f t="shared" si="2"/>
        <v/>
      </c>
      <c r="O38" s="281"/>
      <c r="P38" s="281"/>
      <c r="Q38" s="417" t="str">
        <f t="shared" si="3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417" t="str">
        <f t="shared" si="5"/>
        <v/>
      </c>
      <c r="AF38" s="156"/>
      <c r="AG38" s="156"/>
      <c r="AH38" s="127"/>
      <c r="AI38" s="156"/>
      <c r="AJ38" s="163"/>
      <c r="AK38" s="569"/>
      <c r="AL38" s="164">
        <v>13.5</v>
      </c>
      <c r="AM38" s="164">
        <v>0.08</v>
      </c>
      <c r="AN38" s="232"/>
      <c r="AO38" s="162">
        <v>480</v>
      </c>
      <c r="AP38" s="569"/>
      <c r="AQ38" s="442"/>
      <c r="AR38" s="442"/>
      <c r="AS38" s="514"/>
      <c r="AT38" s="570">
        <v>8.547373147732376</v>
      </c>
      <c r="AU38" s="571" t="s">
        <v>213</v>
      </c>
      <c r="AV38" s="572" t="s">
        <v>213</v>
      </c>
      <c r="AW38" s="514"/>
      <c r="AX38" s="514"/>
      <c r="AY38" s="443"/>
      <c r="AZ38" s="443"/>
      <c r="BA38" s="443"/>
      <c r="BB38" s="443"/>
      <c r="BC38" s="162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1.5</v>
      </c>
    </row>
    <row r="39" spans="1:69" s="42" customFormat="1" ht="24.95" customHeight="1" thickBot="1" x14ac:dyDescent="0.3">
      <c r="A39" s="216" t="s">
        <v>50</v>
      </c>
      <c r="B39" s="221">
        <v>31</v>
      </c>
      <c r="C39" s="167">
        <v>11.25</v>
      </c>
      <c r="D39" s="167"/>
      <c r="E39" s="159">
        <v>7.66</v>
      </c>
      <c r="F39" s="159">
        <v>7.81</v>
      </c>
      <c r="G39" s="281">
        <v>1368</v>
      </c>
      <c r="H39" s="281">
        <v>1513</v>
      </c>
      <c r="I39" s="446">
        <v>198.00000000000011</v>
      </c>
      <c r="J39" s="281">
        <v>13.49999999999997</v>
      </c>
      <c r="K39" s="417">
        <f t="shared" si="1"/>
        <v>93.181818181818201</v>
      </c>
      <c r="L39" s="281">
        <v>311.14285714285739</v>
      </c>
      <c r="M39" s="157">
        <v>8.0999999999999801</v>
      </c>
      <c r="N39" s="417">
        <f t="shared" si="2"/>
        <v>97.39669421487605</v>
      </c>
      <c r="O39" s="281">
        <v>565.71428571428612</v>
      </c>
      <c r="P39" s="281">
        <v>33.749999999999922</v>
      </c>
      <c r="Q39" s="417">
        <f t="shared" si="3"/>
        <v>94.034090909090935</v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417" t="str">
        <f t="shared" si="5"/>
        <v/>
      </c>
      <c r="AF39" s="156"/>
      <c r="AG39" s="156"/>
      <c r="AH39" s="127" t="s">
        <v>214</v>
      </c>
      <c r="AI39" s="156" t="s">
        <v>215</v>
      </c>
      <c r="AJ39" s="156" t="s">
        <v>216</v>
      </c>
      <c r="AK39" s="156" t="s">
        <v>216</v>
      </c>
      <c r="AL39" s="169">
        <v>13.6</v>
      </c>
      <c r="AM39" s="164">
        <v>0.21</v>
      </c>
      <c r="AN39" s="233"/>
      <c r="AO39" s="167">
        <v>500</v>
      </c>
      <c r="AP39" s="533">
        <v>222.22222222222223</v>
      </c>
      <c r="AQ39" s="533">
        <v>2250</v>
      </c>
      <c r="AR39" s="533">
        <v>2876.6666666666665</v>
      </c>
      <c r="AS39" s="315">
        <v>92.444444444444443</v>
      </c>
      <c r="AT39" s="570">
        <v>8.547373147732376</v>
      </c>
      <c r="AU39" s="170">
        <v>85.076146333388508</v>
      </c>
      <c r="AV39" s="507">
        <v>1.2259371833839929E-2</v>
      </c>
      <c r="AW39" s="448"/>
      <c r="AX39" s="448"/>
      <c r="AY39" s="448"/>
      <c r="AZ39" s="448"/>
      <c r="BA39" s="448"/>
      <c r="BB39" s="170"/>
      <c r="BC39" s="167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5">
        <v>1.5</v>
      </c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306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120</v>
      </c>
      <c r="AX40" s="172">
        <f>SUM(AX9:AX39)</f>
        <v>4000</v>
      </c>
      <c r="AY40" s="172">
        <f>SUM(AY9:AY39)</f>
        <v>0</v>
      </c>
      <c r="AZ40" s="177"/>
      <c r="BA40" s="177"/>
      <c r="BB40" s="172"/>
      <c r="BC40" s="172">
        <f>SUM(BC9:BC39)</f>
        <v>8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 t="shared" ref="C41:J41" si="7">IF(SUM(C9:C39)=0,"",AVERAGE(C9:C39))</f>
        <v>9.870967741935484</v>
      </c>
      <c r="D41" s="179" t="str">
        <f t="shared" si="7"/>
        <v/>
      </c>
      <c r="E41" s="179">
        <f t="shared" si="7"/>
        <v>8.0370000000000008</v>
      </c>
      <c r="F41" s="179">
        <f t="shared" si="7"/>
        <v>7.6109999999999998</v>
      </c>
      <c r="G41" s="178">
        <f t="shared" si="7"/>
        <v>1833.6</v>
      </c>
      <c r="H41" s="178">
        <f t="shared" si="7"/>
        <v>1457.9</v>
      </c>
      <c r="I41" s="178">
        <f t="shared" si="7"/>
        <v>348.91428571428571</v>
      </c>
      <c r="J41" s="178">
        <f t="shared" si="7"/>
        <v>11.432843137254885</v>
      </c>
      <c r="K41" s="180">
        <f t="shared" ref="K41:AE41" si="8">IF(SUM(K9:K39)=0,"",AVERAGE(K9:K39))</f>
        <v>94.484362867088549</v>
      </c>
      <c r="L41" s="178">
        <f t="shared" si="8"/>
        <v>469.925306122449</v>
      </c>
      <c r="M41" s="178">
        <f t="shared" si="8"/>
        <v>7.4377058823529314</v>
      </c>
      <c r="N41" s="180">
        <f t="shared" si="8"/>
        <v>97.706350168039265</v>
      </c>
      <c r="O41" s="178">
        <f t="shared" si="8"/>
        <v>929.15510204081636</v>
      </c>
      <c r="P41" s="178">
        <f t="shared" si="8"/>
        <v>32.19044117647055</v>
      </c>
      <c r="Q41" s="180">
        <f t="shared" si="8"/>
        <v>94.811745534824581</v>
      </c>
      <c r="R41" s="180">
        <f t="shared" si="8"/>
        <v>84.25</v>
      </c>
      <c r="S41" s="180">
        <f t="shared" si="8"/>
        <v>15.350000000000001</v>
      </c>
      <c r="T41" s="180">
        <f t="shared" si="8"/>
        <v>81.150000000000006</v>
      </c>
      <c r="U41" s="180">
        <f t="shared" si="8"/>
        <v>7.9</v>
      </c>
      <c r="V41" s="179">
        <f t="shared" si="8"/>
        <v>1.25</v>
      </c>
      <c r="W41" s="179">
        <f t="shared" si="8"/>
        <v>0.5</v>
      </c>
      <c r="X41" s="179" t="str">
        <f t="shared" si="8"/>
        <v/>
      </c>
      <c r="Y41" s="179" t="str">
        <f t="shared" si="8"/>
        <v/>
      </c>
      <c r="Z41" s="180">
        <f t="shared" si="8"/>
        <v>85.5</v>
      </c>
      <c r="AA41" s="180">
        <f t="shared" si="8"/>
        <v>15.850000000000001</v>
      </c>
      <c r="AB41" s="180">
        <f t="shared" si="8"/>
        <v>79.432394366197187</v>
      </c>
      <c r="AC41" s="180">
        <f t="shared" si="8"/>
        <v>9.1000000000000014</v>
      </c>
      <c r="AD41" s="180">
        <f t="shared" si="8"/>
        <v>4.3499999999999996</v>
      </c>
      <c r="AE41" s="180">
        <f t="shared" si="8"/>
        <v>52.380089404373564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10.785185185185185</v>
      </c>
      <c r="AM41" s="180">
        <f t="shared" si="9"/>
        <v>0.11407407407407409</v>
      </c>
      <c r="AN41" s="180" t="str">
        <f t="shared" si="9"/>
        <v/>
      </c>
      <c r="AO41" s="180">
        <f t="shared" si="9"/>
        <v>506.66666666666669</v>
      </c>
      <c r="AP41" s="180">
        <f t="shared" si="9"/>
        <v>224.21837521172768</v>
      </c>
      <c r="AQ41" s="180">
        <f t="shared" si="9"/>
        <v>2250</v>
      </c>
      <c r="AR41" s="180">
        <f t="shared" si="9"/>
        <v>2829.1851851851848</v>
      </c>
      <c r="AS41" s="180">
        <f t="shared" si="9"/>
        <v>90.401849581109843</v>
      </c>
      <c r="AT41" s="180">
        <f t="shared" si="9"/>
        <v>9.1967981783040464</v>
      </c>
      <c r="AU41" s="180">
        <f t="shared" si="9"/>
        <v>68.448216444815898</v>
      </c>
      <c r="AV41" s="180">
        <f t="shared" si="9"/>
        <v>4.6139167720294534E-2</v>
      </c>
      <c r="AW41" s="180">
        <f t="shared" si="9"/>
        <v>30</v>
      </c>
      <c r="AX41" s="180">
        <f t="shared" si="9"/>
        <v>4000</v>
      </c>
      <c r="AY41" s="180" t="str">
        <f t="shared" si="9"/>
        <v/>
      </c>
      <c r="AZ41" s="178"/>
      <c r="BA41" s="178"/>
      <c r="BB41" s="180">
        <f t="shared" ref="BB41:BE41" si="10">IF(SUM(BB9:BB39)=0,"",AVERAGE(BB9:BB39))</f>
        <v>2.2879355331120501</v>
      </c>
      <c r="BC41" s="180">
        <f t="shared" si="10"/>
        <v>8</v>
      </c>
      <c r="BD41" s="180">
        <f t="shared" si="10"/>
        <v>2.2879355331120501</v>
      </c>
      <c r="BE41" s="180">
        <f t="shared" si="10"/>
        <v>83.320403413498397</v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1.1814814814814816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7</v>
      </c>
      <c r="D42" s="182">
        <f t="shared" ref="D42:J42" si="12">MIN(D9:D39)</f>
        <v>0</v>
      </c>
      <c r="E42" s="183">
        <f t="shared" si="12"/>
        <v>7.5</v>
      </c>
      <c r="F42" s="183">
        <f t="shared" si="12"/>
        <v>7.25</v>
      </c>
      <c r="G42" s="182">
        <f t="shared" si="12"/>
        <v>1109</v>
      </c>
      <c r="H42" s="182">
        <f t="shared" si="12"/>
        <v>1192</v>
      </c>
      <c r="I42" s="182">
        <f t="shared" si="12"/>
        <v>149</v>
      </c>
      <c r="J42" s="182">
        <f t="shared" si="12"/>
        <v>7.0000000000000151</v>
      </c>
      <c r="K42" s="184">
        <f t="shared" ref="K42:AE42" si="13">MIN(K9:K39)</f>
        <v>88.255033557047014</v>
      </c>
      <c r="L42" s="182">
        <f t="shared" si="13"/>
        <v>152.9</v>
      </c>
      <c r="M42" s="182">
        <f t="shared" si="13"/>
        <v>2.16</v>
      </c>
      <c r="N42" s="184">
        <f t="shared" si="13"/>
        <v>95.291039895356448</v>
      </c>
      <c r="O42" s="182">
        <f t="shared" si="13"/>
        <v>278</v>
      </c>
      <c r="P42" s="182">
        <f t="shared" si="13"/>
        <v>9</v>
      </c>
      <c r="Q42" s="184">
        <f t="shared" si="13"/>
        <v>89.208633093525179</v>
      </c>
      <c r="R42" s="184">
        <f t="shared" si="13"/>
        <v>69.900000000000006</v>
      </c>
      <c r="S42" s="184">
        <f t="shared" si="13"/>
        <v>8.1000000000000014</v>
      </c>
      <c r="T42" s="184">
        <f t="shared" si="13"/>
        <v>66.400000000000006</v>
      </c>
      <c r="U42" s="184">
        <f t="shared" si="13"/>
        <v>0</v>
      </c>
      <c r="V42" s="183">
        <f t="shared" si="13"/>
        <v>1.1000000000000001</v>
      </c>
      <c r="W42" s="183">
        <f t="shared" si="13"/>
        <v>0.5</v>
      </c>
      <c r="X42" s="183">
        <f t="shared" si="13"/>
        <v>0</v>
      </c>
      <c r="Y42" s="183">
        <f t="shared" si="13"/>
        <v>0</v>
      </c>
      <c r="Z42" s="184">
        <f t="shared" si="13"/>
        <v>71</v>
      </c>
      <c r="AA42" s="184">
        <f t="shared" si="13"/>
        <v>8.6000000000000014</v>
      </c>
      <c r="AB42" s="184">
        <f t="shared" si="13"/>
        <v>67.464788732394368</v>
      </c>
      <c r="AC42" s="184">
        <f t="shared" si="13"/>
        <v>8.9</v>
      </c>
      <c r="AD42" s="184">
        <f>MAX(AD8:AD38)</f>
        <v>5.2</v>
      </c>
      <c r="AE42" s="184">
        <f t="shared" si="13"/>
        <v>44.086021505376344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7.8</v>
      </c>
      <c r="AM42" s="184">
        <f t="shared" si="14"/>
        <v>0.02</v>
      </c>
      <c r="AN42" s="184">
        <f t="shared" si="14"/>
        <v>0</v>
      </c>
      <c r="AO42" s="184">
        <f t="shared" si="14"/>
        <v>440</v>
      </c>
      <c r="AP42" s="184">
        <f t="shared" si="14"/>
        <v>193.8325991189428</v>
      </c>
      <c r="AQ42" s="184">
        <f t="shared" si="14"/>
        <v>2080</v>
      </c>
      <c r="AR42" s="184">
        <f t="shared" si="14"/>
        <v>1950.0000000000002</v>
      </c>
      <c r="AS42" s="184">
        <f t="shared" si="14"/>
        <v>87.692307692307665</v>
      </c>
      <c r="AT42" s="184">
        <f t="shared" si="14"/>
        <v>6.8372844827586219</v>
      </c>
      <c r="AU42" s="184">
        <f t="shared" si="14"/>
        <v>36.173793103448283</v>
      </c>
      <c r="AV42" s="184">
        <f t="shared" si="14"/>
        <v>6.3193307874158952E-3</v>
      </c>
      <c r="AW42" s="184">
        <f t="shared" si="14"/>
        <v>15</v>
      </c>
      <c r="AX42" s="184">
        <f t="shared" si="14"/>
        <v>4000</v>
      </c>
      <c r="AY42" s="184">
        <f t="shared" si="14"/>
        <v>0</v>
      </c>
      <c r="AZ42" s="182"/>
      <c r="BA42" s="182"/>
      <c r="BB42" s="184">
        <f t="shared" ref="BB42:BE42" si="15">MIN(BB9:BB39)</f>
        <v>2.2879355331120501</v>
      </c>
      <c r="BC42" s="184">
        <f t="shared" si="15"/>
        <v>8</v>
      </c>
      <c r="BD42" s="184">
        <f t="shared" si="15"/>
        <v>2.2879355331120501</v>
      </c>
      <c r="BE42" s="184">
        <f t="shared" si="15"/>
        <v>83.320403413498397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15</v>
      </c>
      <c r="D43" s="186">
        <f t="shared" ref="D43:J43" si="17">MAX(D9:D39)</f>
        <v>0</v>
      </c>
      <c r="E43" s="187">
        <f t="shared" si="17"/>
        <v>8.6300000000000008</v>
      </c>
      <c r="F43" s="187">
        <f t="shared" si="17"/>
        <v>7.92</v>
      </c>
      <c r="G43" s="186">
        <f t="shared" si="17"/>
        <v>2700</v>
      </c>
      <c r="H43" s="186">
        <f t="shared" si="17"/>
        <v>1676</v>
      </c>
      <c r="I43" s="186">
        <f t="shared" si="17"/>
        <v>1295.0000000000002</v>
      </c>
      <c r="J43" s="186">
        <f t="shared" si="17"/>
        <v>17.499999999999947</v>
      </c>
      <c r="K43" s="188">
        <f t="shared" ref="K43:AE43" si="18">MAX(K9:K39)</f>
        <v>99.176319176319168</v>
      </c>
      <c r="L43" s="186">
        <f t="shared" si="18"/>
        <v>2035.0000000000007</v>
      </c>
      <c r="M43" s="186">
        <f t="shared" si="18"/>
        <v>11.52</v>
      </c>
      <c r="N43" s="188">
        <f t="shared" si="18"/>
        <v>99.433906633906631</v>
      </c>
      <c r="O43" s="186">
        <f t="shared" si="18"/>
        <v>3700.0000000000009</v>
      </c>
      <c r="P43" s="186">
        <f t="shared" si="18"/>
        <v>50</v>
      </c>
      <c r="Q43" s="188">
        <f t="shared" si="18"/>
        <v>98.702702702702709</v>
      </c>
      <c r="R43" s="188">
        <f t="shared" si="18"/>
        <v>98.6</v>
      </c>
      <c r="S43" s="188">
        <f t="shared" si="18"/>
        <v>22.6</v>
      </c>
      <c r="T43" s="188">
        <f t="shared" si="18"/>
        <v>95.9</v>
      </c>
      <c r="U43" s="188">
        <f t="shared" si="18"/>
        <v>15.8</v>
      </c>
      <c r="V43" s="187">
        <f t="shared" si="18"/>
        <v>1.4</v>
      </c>
      <c r="W43" s="187">
        <f t="shared" si="18"/>
        <v>0.5</v>
      </c>
      <c r="X43" s="187">
        <f t="shared" si="18"/>
        <v>0</v>
      </c>
      <c r="Y43" s="187">
        <f t="shared" si="18"/>
        <v>0</v>
      </c>
      <c r="Z43" s="188">
        <f t="shared" si="18"/>
        <v>100</v>
      </c>
      <c r="AA43" s="188">
        <f t="shared" si="18"/>
        <v>23.1</v>
      </c>
      <c r="AB43" s="188">
        <f t="shared" si="18"/>
        <v>91.4</v>
      </c>
      <c r="AC43" s="188">
        <f t="shared" si="18"/>
        <v>9.3000000000000007</v>
      </c>
      <c r="AD43" s="188">
        <f>MAX(AD9:AD39)</f>
        <v>5.2</v>
      </c>
      <c r="AE43" s="188">
        <f t="shared" si="18"/>
        <v>60.674157303370791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13.9</v>
      </c>
      <c r="AM43" s="188">
        <f t="shared" si="19"/>
        <v>0.4</v>
      </c>
      <c r="AN43" s="188">
        <f t="shared" si="19"/>
        <v>0</v>
      </c>
      <c r="AO43" s="188">
        <f t="shared" si="19"/>
        <v>560</v>
      </c>
      <c r="AP43" s="188">
        <f t="shared" si="19"/>
        <v>264.42307692307691</v>
      </c>
      <c r="AQ43" s="188">
        <f t="shared" si="19"/>
        <v>2480.0000000000005</v>
      </c>
      <c r="AR43" s="188">
        <f t="shared" si="19"/>
        <v>4350</v>
      </c>
      <c r="AS43" s="188">
        <f t="shared" si="19"/>
        <v>92.444444444444443</v>
      </c>
      <c r="AT43" s="188">
        <f t="shared" si="19"/>
        <v>13.674568965517244</v>
      </c>
      <c r="AU43" s="188">
        <f t="shared" si="19"/>
        <v>85.076146333388508</v>
      </c>
      <c r="AV43" s="188">
        <f t="shared" si="19"/>
        <v>0.2971968929415747</v>
      </c>
      <c r="AW43" s="188">
        <f t="shared" si="19"/>
        <v>70</v>
      </c>
      <c r="AX43" s="188">
        <f t="shared" si="19"/>
        <v>4000</v>
      </c>
      <c r="AY43" s="188">
        <f t="shared" si="19"/>
        <v>0</v>
      </c>
      <c r="AZ43" s="186"/>
      <c r="BA43" s="186"/>
      <c r="BB43" s="188">
        <f t="shared" ref="BB43:BE43" si="20">MAX(BB9:BB39)</f>
        <v>2.2879355331120501</v>
      </c>
      <c r="BC43" s="188">
        <f t="shared" si="20"/>
        <v>8</v>
      </c>
      <c r="BD43" s="188">
        <f t="shared" si="20"/>
        <v>2.2879355331120501</v>
      </c>
      <c r="BE43" s="188">
        <f t="shared" si="20"/>
        <v>83.320403413498397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1.8</v>
      </c>
    </row>
    <row r="44" spans="1:69" s="42" customFormat="1" ht="24.95" customHeight="1" x14ac:dyDescent="0.25">
      <c r="A44" s="117" t="s">
        <v>54</v>
      </c>
      <c r="B44" s="432"/>
      <c r="C44" s="189">
        <f>AVERAGE(C9:C11,C35:C39,C14:C18,C21:C25,C28:C32)</f>
        <v>9.1304347826086953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6"/>
      <c r="AP44" s="45"/>
      <c r="AQ44" s="45"/>
      <c r="AR44" s="45"/>
      <c r="AS44" s="45"/>
      <c r="AT44" s="57"/>
      <c r="AU44" s="57"/>
      <c r="AV44" s="57"/>
      <c r="AW44" s="57"/>
      <c r="AX44" s="57"/>
      <c r="AY44" s="57"/>
      <c r="AZ44" s="45"/>
      <c r="BA44" s="45"/>
      <c r="BB44" s="45"/>
      <c r="BC44" s="45"/>
      <c r="BD44" s="45"/>
      <c r="BE44" s="45"/>
      <c r="BF44" s="57"/>
      <c r="BG44" s="57"/>
      <c r="BH44" s="57"/>
      <c r="BI44" s="57"/>
      <c r="BJ44" s="57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AVERAGE(C12,C19,C26,C33)</f>
        <v>11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57"/>
      <c r="AU45" s="57"/>
      <c r="AV45" s="57"/>
      <c r="AW45" s="57"/>
      <c r="AX45" s="57"/>
      <c r="AY45" s="57"/>
      <c r="AZ45" s="47"/>
      <c r="BA45" s="47"/>
      <c r="BB45" s="47"/>
      <c r="BC45" s="47"/>
      <c r="BD45" s="47"/>
      <c r="BE45" s="47"/>
      <c r="BF45" s="57"/>
      <c r="BG45" s="57"/>
      <c r="BH45" s="57"/>
      <c r="BI45" s="57"/>
      <c r="BJ45" s="57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AVERAGE(C13,C27,C20,C34)</f>
        <v>13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57"/>
      <c r="AU46" s="57"/>
      <c r="AV46" s="57"/>
      <c r="AW46" s="57"/>
      <c r="AX46" s="57"/>
      <c r="AY46" s="57"/>
      <c r="AZ46" s="47"/>
      <c r="BA46" s="47"/>
      <c r="BB46" s="47"/>
      <c r="BC46" s="47"/>
      <c r="BD46" s="47"/>
      <c r="BE46" s="47"/>
      <c r="BF46" s="57"/>
      <c r="BG46" s="57"/>
      <c r="BH46" s="57"/>
      <c r="BI46" s="57"/>
      <c r="BJ46" s="57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AVERAGE(C12:C13,C19:C20,C26:C27,C33:C34)</f>
        <v>12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57"/>
      <c r="AU47" s="57"/>
      <c r="AV47" s="57"/>
      <c r="AW47" s="57"/>
      <c r="AX47" s="57"/>
      <c r="AY47" s="57"/>
      <c r="AZ47" s="47"/>
      <c r="BA47" s="47"/>
      <c r="BB47" s="47"/>
      <c r="BC47" s="47"/>
      <c r="BD47" s="47"/>
      <c r="BE47" s="47"/>
      <c r="BF47" s="57"/>
      <c r="BG47" s="57"/>
      <c r="BH47" s="57"/>
      <c r="BI47" s="57"/>
      <c r="BJ47" s="57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11.282608695652174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35"/>
      <c r="AT48" s="57"/>
      <c r="AU48" s="57"/>
      <c r="AV48" s="57"/>
      <c r="AW48" s="57"/>
      <c r="AX48" s="57"/>
      <c r="AY48" s="57"/>
      <c r="AZ48" s="435"/>
      <c r="BA48" s="435"/>
      <c r="BB48" s="435"/>
      <c r="BC48" s="435"/>
      <c r="BD48" s="435"/>
      <c r="BE48" s="435"/>
      <c r="BF48" s="57"/>
      <c r="BG48" s="57"/>
      <c r="BH48" s="57"/>
      <c r="BI48" s="57"/>
      <c r="BJ48" s="57"/>
      <c r="BK48" s="236"/>
      <c r="BL48" s="48"/>
      <c r="BM48" s="48"/>
      <c r="BN48" s="48"/>
      <c r="BO48" s="48"/>
      <c r="BP48" s="48"/>
    </row>
    <row r="49" spans="1:62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F7:F8"/>
    <mergeCell ref="I7:I8"/>
    <mergeCell ref="J7:J8"/>
    <mergeCell ref="Z7:Z8"/>
    <mergeCell ref="AU5:AU6"/>
    <mergeCell ref="L7:L8"/>
    <mergeCell ref="M7:M8"/>
    <mergeCell ref="N7:N8"/>
    <mergeCell ref="O7:O8"/>
    <mergeCell ref="AA7:AA8"/>
    <mergeCell ref="AK7:AK8"/>
    <mergeCell ref="AT5:AT6"/>
    <mergeCell ref="P7:P8"/>
    <mergeCell ref="AB7:AB8"/>
    <mergeCell ref="AT7:AT8"/>
    <mergeCell ref="AD7:AD8"/>
    <mergeCell ref="AC4:AE4"/>
    <mergeCell ref="AJ4:AJ5"/>
    <mergeCell ref="AK4:AK5"/>
    <mergeCell ref="A7:A8"/>
    <mergeCell ref="Q7:Q8"/>
    <mergeCell ref="I5:J5"/>
    <mergeCell ref="L5:M5"/>
    <mergeCell ref="O5:P5"/>
    <mergeCell ref="K7:K8"/>
    <mergeCell ref="R5:S5"/>
    <mergeCell ref="T5:U5"/>
    <mergeCell ref="V5:W5"/>
    <mergeCell ref="X5:Y5"/>
    <mergeCell ref="X4:Y4"/>
    <mergeCell ref="Z4:AB4"/>
    <mergeCell ref="E7:E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4:BF4"/>
    <mergeCell ref="BG4:BP4"/>
    <mergeCell ref="G5:H5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AV5:AV6"/>
    <mergeCell ref="AE7:AE8"/>
    <mergeCell ref="AH7:AH8"/>
    <mergeCell ref="AI7:AI8"/>
    <mergeCell ref="AJ7:AJ8"/>
  </mergeCells>
  <conditionalFormatting sqref="E38:J38">
    <cfRule type="expression" dxfId="53" priority="43">
      <formula>IF(AND($AI38="H",$AH38="B"),1,0)</formula>
    </cfRule>
    <cfRule type="expression" dxfId="52" priority="44">
      <formula>IF($AI38="H",1,0)</formula>
    </cfRule>
  </conditionalFormatting>
  <conditionalFormatting sqref="E9:AG39">
    <cfRule type="expression" dxfId="51" priority="1">
      <formula>IF(AND($AI9="H",$AH9="B"),1,0)</formula>
    </cfRule>
    <cfRule type="expression" dxfId="50" priority="2">
      <formula>IF($AI9="H",1,0)</formula>
    </cfRule>
  </conditionalFormatting>
  <conditionalFormatting sqref="L38:M38">
    <cfRule type="expression" dxfId="49" priority="35">
      <formula>IF(AND($AI38="H",$AH38="B"),1,0)</formula>
    </cfRule>
    <cfRule type="expression" dxfId="48" priority="36">
      <formula>IF($AI38="H",1,0)</formula>
    </cfRule>
  </conditionalFormatting>
  <conditionalFormatting sqref="O38:P38">
    <cfRule type="expression" dxfId="47" priority="27">
      <formula>IF(AND($AI38="H",$AH38="B"),1,0)</formula>
    </cfRule>
    <cfRule type="expression" dxfId="46" priority="28">
      <formula>IF($AI38="H",1,0)</formula>
    </cfRule>
  </conditionalFormatting>
  <conditionalFormatting sqref="AH11:AI11">
    <cfRule type="expression" dxfId="45" priority="9">
      <formula>IF(AND($AI11="H",$AH11="B"),1,0)</formula>
    </cfRule>
    <cfRule type="expression" dxfId="44" priority="10">
      <formula>IF($AI11="H",1,0)</formula>
    </cfRule>
  </conditionalFormatting>
  <conditionalFormatting sqref="AH38:AI38">
    <cfRule type="expression" dxfId="43" priority="7">
      <formula>IF(AND($AI38="H",$AH38="B"),1,0)</formula>
    </cfRule>
    <cfRule type="expression" dxfId="42" priority="8">
      <formula>IF($AI38="H",1,0)</formula>
    </cfRule>
  </conditionalFormatting>
  <conditionalFormatting sqref="AH9:AK10">
    <cfRule type="expression" dxfId="41" priority="11">
      <formula>IF(AND($AI9="H",$AH9="B"),1,0)</formula>
    </cfRule>
    <cfRule type="expression" dxfId="40" priority="12">
      <formula>IF($AI9="H",1,0)</formula>
    </cfRule>
  </conditionalFormatting>
  <conditionalFormatting sqref="AH12:AK39">
    <cfRule type="expression" dxfId="39" priority="5">
      <formula>IF(AND($AI12="H",$AH12="B"),1,0)</formula>
    </cfRule>
    <cfRule type="expression" dxfId="38" priority="6">
      <formula>IF($AI12="H",1,0)</formula>
    </cfRule>
  </conditionalFormatting>
  <conditionalFormatting sqref="AW9">
    <cfRule type="expression" dxfId="37" priority="3">
      <formula>IF(AND($AI9="H",$AH9="B"),1,0)</formula>
    </cfRule>
    <cfRule type="expression" dxfId="36" priority="4">
      <formula>IF($AI9="H",1,0)</formula>
    </cfRule>
  </conditionalFormatting>
  <dataValidations count="2">
    <dataValidation type="list" allowBlank="1" showInputMessage="1" showErrorMessage="1" sqref="AH9:AH27 AH29:AH39" xr:uid="{5C116540-D1F6-4252-96AF-090212B7254A}">
      <formula1>"P,I,B"</formula1>
    </dataValidation>
    <dataValidation type="list" allowBlank="1" showInputMessage="1" showErrorMessage="1" sqref="AI9:AI27 AI29:AI39" xr:uid="{A56EB274-7CC4-4223-91DE-EFBE7FE17D7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AF41:BA41 AF43:BA43 AF42:BA42 AF40:BA40 AE42 AE43 AE41 K41:K43 K40:AE40 K9:K39 K44:AE48 N9:N39 Q38:Y39 Q9:Q31 X9:Y13 Q36:Y37 AE32:AE37 AE9:AE31 X25:Y31 AC38:AE39 BF40:BP40 Q32:Q35 X32:Y35 BF41:BP41 BF43:BP43 BF42:BP42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V52"/>
  <sheetViews>
    <sheetView topLeftCell="AX13" zoomScale="55" zoomScaleNormal="55" workbookViewId="0">
      <selection activeCell="BR15" sqref="BR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6" s="44" customFormat="1" ht="21" customHeight="1" thickBot="1" x14ac:dyDescent="0.3">
      <c r="A2" s="677" t="s">
        <v>90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6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6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6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</row>
    <row r="6" spans="1:256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6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6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6" s="42" customFormat="1" ht="24.95" customHeight="1" x14ac:dyDescent="0.25">
      <c r="A9" s="218" t="s">
        <v>51</v>
      </c>
      <c r="B9" s="217">
        <v>1</v>
      </c>
      <c r="C9" s="156">
        <v>11.5</v>
      </c>
      <c r="D9" s="156"/>
      <c r="E9" s="159"/>
      <c r="F9" s="159"/>
      <c r="G9" s="281"/>
      <c r="H9" s="281"/>
      <c r="I9" s="281" t="s">
        <v>213</v>
      </c>
      <c r="J9" s="446" t="s">
        <v>213</v>
      </c>
      <c r="K9" s="417" t="str">
        <f>IF(AND(I9&lt;&gt;"",J9&lt;&gt;""),(I9-J9)/I9*100,"")</f>
        <v/>
      </c>
      <c r="L9" s="281"/>
      <c r="M9" s="446"/>
      <c r="N9" s="417" t="str">
        <f>IF(AND(L9&lt;&gt;"",M9&lt;&gt;""),(L9-M9)/L9*100,"")</f>
        <v/>
      </c>
      <c r="O9" s="281"/>
      <c r="P9" s="281"/>
      <c r="Q9" s="417" t="str">
        <f>IF(AND(O9&lt;&gt;"",P9&lt;&gt;""),(O9-P9)/O9*100,"")</f>
        <v/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417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8">
        <v>13.5</v>
      </c>
      <c r="AM9" s="158">
        <v>0.11</v>
      </c>
      <c r="AN9" s="231"/>
      <c r="AO9" s="156">
        <v>680</v>
      </c>
      <c r="AP9" s="311" t="s">
        <v>213</v>
      </c>
      <c r="AQ9" s="127" t="s">
        <v>213</v>
      </c>
      <c r="AR9" s="127" t="s">
        <v>213</v>
      </c>
      <c r="AS9" s="281" t="s">
        <v>213</v>
      </c>
      <c r="AT9" s="159">
        <v>7.0500000000000007</v>
      </c>
      <c r="AU9" s="160" t="s">
        <v>213</v>
      </c>
      <c r="AV9" s="512" t="s">
        <v>213</v>
      </c>
      <c r="AW9" s="441"/>
      <c r="AX9" s="441"/>
      <c r="AY9" s="441"/>
      <c r="AZ9" s="441"/>
      <c r="BA9" s="441"/>
      <c r="BB9" s="441" t="s">
        <v>213</v>
      </c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16">
        <v>2.4</v>
      </c>
    </row>
    <row r="10" spans="1:256" s="42" customFormat="1" ht="24.95" customHeight="1" x14ac:dyDescent="0.25">
      <c r="A10" s="218" t="s">
        <v>52</v>
      </c>
      <c r="B10" s="219">
        <v>2</v>
      </c>
      <c r="C10" s="162">
        <v>11</v>
      </c>
      <c r="D10" s="162"/>
      <c r="E10" s="159"/>
      <c r="F10" s="159"/>
      <c r="G10" s="159"/>
      <c r="H10" s="159"/>
      <c r="I10" s="446" t="s">
        <v>213</v>
      </c>
      <c r="J10" s="446" t="s">
        <v>213</v>
      </c>
      <c r="K10" s="417" t="str">
        <f t="shared" ref="K10:K39" si="1">IF(AND(I10&lt;&gt;"",J10&lt;&gt;""),(I10-J10)/I10*100,"")</f>
        <v/>
      </c>
      <c r="L10" s="446"/>
      <c r="M10" s="446"/>
      <c r="N10" s="417" t="str">
        <f t="shared" ref="N10:N39" si="2">IF(AND(L10&lt;&gt;"",M10&lt;&gt;""),(L10-M10)/L10*100,"")</f>
        <v/>
      </c>
      <c r="O10" s="446"/>
      <c r="P10" s="446"/>
      <c r="Q10" s="417" t="str">
        <f t="shared" ref="Q10:Q39" si="3">IF(AND(O10&lt;&gt;"",P10&lt;&gt;""),(O10-P10)/O10*100,"")</f>
        <v/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417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3"/>
      <c r="AM10" s="163"/>
      <c r="AN10" s="232"/>
      <c r="AO10" s="162"/>
      <c r="AP10" s="312" t="s">
        <v>213</v>
      </c>
      <c r="AQ10" s="442" t="s">
        <v>213</v>
      </c>
      <c r="AR10" s="442" t="s">
        <v>213</v>
      </c>
      <c r="AS10" s="514" t="s">
        <v>213</v>
      </c>
      <c r="AT10" s="164">
        <v>7.0500000000000007</v>
      </c>
      <c r="AU10" s="165" t="s">
        <v>213</v>
      </c>
      <c r="AV10" s="505" t="s">
        <v>213</v>
      </c>
      <c r="AW10" s="442"/>
      <c r="AX10" s="443"/>
      <c r="AY10" s="443"/>
      <c r="AZ10" s="443"/>
      <c r="BA10" s="443"/>
      <c r="BB10" s="443" t="s">
        <v>213</v>
      </c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17"/>
    </row>
    <row r="11" spans="1:256" s="42" customFormat="1" ht="24.95" customHeight="1" x14ac:dyDescent="0.25">
      <c r="A11" s="218" t="s">
        <v>53</v>
      </c>
      <c r="B11" s="219">
        <v>3</v>
      </c>
      <c r="C11" s="162">
        <v>10</v>
      </c>
      <c r="D11" s="162"/>
      <c r="E11" s="159">
        <v>7.49</v>
      </c>
      <c r="F11" s="159">
        <v>7.22</v>
      </c>
      <c r="G11" s="281">
        <v>1815</v>
      </c>
      <c r="H11" s="281">
        <v>1683</v>
      </c>
      <c r="I11" s="446">
        <v>268.00000000000017</v>
      </c>
      <c r="J11" s="281">
        <v>21.499999999999989</v>
      </c>
      <c r="K11" s="417">
        <f t="shared" si="1"/>
        <v>91.977611940298516</v>
      </c>
      <c r="L11" s="281">
        <v>590.70000000000005</v>
      </c>
      <c r="M11" s="281">
        <v>17.04</v>
      </c>
      <c r="N11" s="417">
        <f t="shared" si="2"/>
        <v>97.115286947689185</v>
      </c>
      <c r="O11" s="446">
        <v>1074</v>
      </c>
      <c r="P11" s="446">
        <v>71</v>
      </c>
      <c r="Q11" s="417">
        <f t="shared" si="3"/>
        <v>93.389199255121042</v>
      </c>
      <c r="R11" s="157">
        <v>97.600000000000009</v>
      </c>
      <c r="S11" s="157">
        <v>18.099999999999998</v>
      </c>
      <c r="T11" s="157">
        <v>88.3</v>
      </c>
      <c r="U11" s="157">
        <v>10.6</v>
      </c>
      <c r="V11" s="157">
        <v>1.6</v>
      </c>
      <c r="W11" s="157">
        <v>1.1000000000000001</v>
      </c>
      <c r="X11" s="157"/>
      <c r="Y11" s="157"/>
      <c r="Z11" s="305">
        <f t="shared" si="0"/>
        <v>99.2</v>
      </c>
      <c r="AA11" s="305">
        <f t="shared" si="0"/>
        <v>19.2</v>
      </c>
      <c r="AB11" s="304">
        <f t="shared" si="4"/>
        <v>80.645161290322577</v>
      </c>
      <c r="AC11" s="157">
        <v>10.7</v>
      </c>
      <c r="AD11" s="447">
        <v>3.6</v>
      </c>
      <c r="AE11" s="417">
        <f t="shared" si="5"/>
        <v>66.355140186915889</v>
      </c>
      <c r="AF11" s="156"/>
      <c r="AG11" s="156"/>
      <c r="AH11" s="127" t="s">
        <v>214</v>
      </c>
      <c r="AI11" s="156" t="s">
        <v>215</v>
      </c>
      <c r="AJ11" s="156" t="s">
        <v>216</v>
      </c>
      <c r="AK11" s="156" t="s">
        <v>216</v>
      </c>
      <c r="AL11" s="163">
        <v>13.6</v>
      </c>
      <c r="AM11" s="163">
        <v>7.0000000000000007E-2</v>
      </c>
      <c r="AN11" s="232"/>
      <c r="AO11" s="162">
        <v>700</v>
      </c>
      <c r="AP11" s="312">
        <v>318.18181818181807</v>
      </c>
      <c r="AQ11" s="442">
        <v>2200.0000000000005</v>
      </c>
      <c r="AR11" s="442">
        <v>3690</v>
      </c>
      <c r="AS11" s="514">
        <v>88.863636363636374</v>
      </c>
      <c r="AT11" s="164">
        <v>7.2266514806378144</v>
      </c>
      <c r="AU11" s="165">
        <v>75.658536585365866</v>
      </c>
      <c r="AV11" s="505">
        <v>2.1158392434988176E-2</v>
      </c>
      <c r="AW11" s="442"/>
      <c r="AX11" s="443"/>
      <c r="AY11" s="443"/>
      <c r="AZ11" s="443"/>
      <c r="BA11" s="443"/>
      <c r="BB11" s="443" t="s">
        <v>213</v>
      </c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17">
        <v>2.5</v>
      </c>
    </row>
    <row r="12" spans="1:256" s="42" customFormat="1" ht="24.95" customHeight="1" x14ac:dyDescent="0.25">
      <c r="A12" s="218" t="s">
        <v>47</v>
      </c>
      <c r="B12" s="219">
        <v>4</v>
      </c>
      <c r="C12" s="162">
        <v>12</v>
      </c>
      <c r="D12" s="162"/>
      <c r="E12" s="159"/>
      <c r="F12" s="159"/>
      <c r="G12" s="281"/>
      <c r="H12" s="281"/>
      <c r="I12" s="446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157"/>
      <c r="S12" s="157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417" t="str">
        <f t="shared" si="5"/>
        <v/>
      </c>
      <c r="AF12" s="156"/>
      <c r="AG12" s="156"/>
      <c r="AH12" s="127"/>
      <c r="AI12" s="156"/>
      <c r="AJ12" s="156"/>
      <c r="AK12" s="156"/>
      <c r="AL12" s="163">
        <v>13.7</v>
      </c>
      <c r="AM12" s="163">
        <v>0.06</v>
      </c>
      <c r="AN12" s="232"/>
      <c r="AO12" s="162">
        <v>700</v>
      </c>
      <c r="AP12" s="312" t="s">
        <v>213</v>
      </c>
      <c r="AQ12" s="442" t="s">
        <v>213</v>
      </c>
      <c r="AR12" s="442" t="s">
        <v>213</v>
      </c>
      <c r="AS12" s="514" t="s">
        <v>213</v>
      </c>
      <c r="AT12" s="164">
        <v>7.6630434782608701</v>
      </c>
      <c r="AU12" s="165" t="s">
        <v>213</v>
      </c>
      <c r="AV12" s="505" t="s">
        <v>213</v>
      </c>
      <c r="AW12" s="442"/>
      <c r="AX12" s="443"/>
      <c r="AY12" s="443"/>
      <c r="AZ12" s="443"/>
      <c r="BA12" s="443"/>
      <c r="BB12" s="443" t="s">
        <v>213</v>
      </c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17">
        <v>2</v>
      </c>
    </row>
    <row r="13" spans="1:256" s="42" customFormat="1" ht="24.95" customHeight="1" x14ac:dyDescent="0.25">
      <c r="A13" s="218" t="s">
        <v>48</v>
      </c>
      <c r="B13" s="219">
        <v>5</v>
      </c>
      <c r="C13" s="162">
        <v>14</v>
      </c>
      <c r="D13" s="162"/>
      <c r="E13" s="159"/>
      <c r="F13" s="159"/>
      <c r="G13" s="281"/>
      <c r="H13" s="281"/>
      <c r="I13" s="281" t="s">
        <v>213</v>
      </c>
      <c r="J13" s="281" t="s">
        <v>213</v>
      </c>
      <c r="K13" s="417" t="str">
        <f t="shared" si="1"/>
        <v/>
      </c>
      <c r="L13" s="281"/>
      <c r="M13" s="281"/>
      <c r="N13" s="417" t="str">
        <f t="shared" si="2"/>
        <v/>
      </c>
      <c r="O13" s="281"/>
      <c r="P13" s="281"/>
      <c r="Q13" s="417" t="str">
        <f t="shared" si="3"/>
        <v/>
      </c>
      <c r="R13" s="157"/>
      <c r="S13" s="157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447"/>
      <c r="AE13" s="417" t="str">
        <f t="shared" si="5"/>
        <v/>
      </c>
      <c r="AF13" s="156"/>
      <c r="AG13" s="156"/>
      <c r="AH13" s="127"/>
      <c r="AI13" s="156"/>
      <c r="AJ13" s="156"/>
      <c r="AK13" s="156"/>
      <c r="AL13" s="163">
        <v>13.8</v>
      </c>
      <c r="AM13" s="163">
        <v>0.09</v>
      </c>
      <c r="AN13" s="232"/>
      <c r="AO13" s="162">
        <v>700</v>
      </c>
      <c r="AP13" s="312" t="s">
        <v>213</v>
      </c>
      <c r="AQ13" s="442" t="s">
        <v>213</v>
      </c>
      <c r="AR13" s="442" t="s">
        <v>213</v>
      </c>
      <c r="AS13" s="514" t="s">
        <v>213</v>
      </c>
      <c r="AT13" s="164">
        <v>8.3049738219895293</v>
      </c>
      <c r="AU13" s="165" t="s">
        <v>213</v>
      </c>
      <c r="AV13" s="505" t="s">
        <v>213</v>
      </c>
      <c r="AW13" s="442"/>
      <c r="AX13" s="443"/>
      <c r="AY13" s="443"/>
      <c r="AZ13" s="443"/>
      <c r="BA13" s="443"/>
      <c r="BB13" s="443" t="s">
        <v>213</v>
      </c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17">
        <v>2</v>
      </c>
    </row>
    <row r="14" spans="1:256" s="42" customFormat="1" ht="24.95" customHeight="1" x14ac:dyDescent="0.25">
      <c r="A14" s="218" t="s">
        <v>49</v>
      </c>
      <c r="B14" s="219">
        <v>6</v>
      </c>
      <c r="C14" s="162">
        <v>19</v>
      </c>
      <c r="D14" s="162"/>
      <c r="E14" s="159">
        <v>7.35</v>
      </c>
      <c r="F14" s="159">
        <v>7.16</v>
      </c>
      <c r="G14" s="281">
        <v>1907</v>
      </c>
      <c r="H14" s="281">
        <v>1544</v>
      </c>
      <c r="I14" s="446">
        <v>380.00000000000006</v>
      </c>
      <c r="J14" s="281">
        <v>16.499999999999986</v>
      </c>
      <c r="K14" s="417">
        <f t="shared" si="1"/>
        <v>95.65789473684211</v>
      </c>
      <c r="L14" s="281">
        <v>597.14285714285734</v>
      </c>
      <c r="M14" s="281">
        <v>9.8999999999999915</v>
      </c>
      <c r="N14" s="417">
        <f t="shared" si="2"/>
        <v>98.34210526315789</v>
      </c>
      <c r="O14" s="281">
        <v>1085.714285714286</v>
      </c>
      <c r="P14" s="281">
        <v>41.249999999999964</v>
      </c>
      <c r="Q14" s="417">
        <f t="shared" si="3"/>
        <v>96.200657894736835</v>
      </c>
      <c r="R14" s="157"/>
      <c r="S14" s="157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417" t="str">
        <f t="shared" si="5"/>
        <v/>
      </c>
      <c r="AF14" s="156"/>
      <c r="AG14" s="156"/>
      <c r="AH14" s="127" t="s">
        <v>214</v>
      </c>
      <c r="AI14" s="156" t="s">
        <v>215</v>
      </c>
      <c r="AJ14" s="156" t="s">
        <v>216</v>
      </c>
      <c r="AK14" s="156" t="s">
        <v>216</v>
      </c>
      <c r="AL14" s="163">
        <v>13.9</v>
      </c>
      <c r="AM14" s="163">
        <v>0.09</v>
      </c>
      <c r="AN14" s="232"/>
      <c r="AO14" s="162">
        <v>700</v>
      </c>
      <c r="AP14" s="312">
        <v>368.4210526315789</v>
      </c>
      <c r="AQ14" s="442">
        <v>1900.0000000000002</v>
      </c>
      <c r="AR14" s="442">
        <v>3795</v>
      </c>
      <c r="AS14" s="514">
        <v>90.78947368421052</v>
      </c>
      <c r="AT14" s="164">
        <v>7.2266514806378144</v>
      </c>
      <c r="AU14" s="165">
        <v>63.533596837944671</v>
      </c>
      <c r="AV14" s="505">
        <v>4.7056174715749195E-2</v>
      </c>
      <c r="AW14" s="442"/>
      <c r="AX14" s="443"/>
      <c r="AY14" s="506"/>
      <c r="AZ14" s="443"/>
      <c r="BA14" s="443"/>
      <c r="BB14" s="443" t="s">
        <v>213</v>
      </c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17">
        <v>1.2</v>
      </c>
    </row>
    <row r="15" spans="1:256" s="42" customFormat="1" ht="24.95" customHeight="1" x14ac:dyDescent="0.25">
      <c r="A15" s="218" t="s">
        <v>50</v>
      </c>
      <c r="B15" s="219">
        <v>7</v>
      </c>
      <c r="C15" s="162">
        <v>17.75</v>
      </c>
      <c r="D15" s="162"/>
      <c r="E15" s="159"/>
      <c r="F15" s="159"/>
      <c r="G15" s="281"/>
      <c r="H15" s="281"/>
      <c r="I15" s="446" t="s">
        <v>213</v>
      </c>
      <c r="J15" s="281" t="s">
        <v>213</v>
      </c>
      <c r="K15" s="417" t="str">
        <f t="shared" si="1"/>
        <v/>
      </c>
      <c r="L15" s="281"/>
      <c r="M15" s="281"/>
      <c r="N15" s="417" t="str">
        <f t="shared" si="2"/>
        <v/>
      </c>
      <c r="O15" s="281"/>
      <c r="P15" s="281"/>
      <c r="Q15" s="417" t="str">
        <f t="shared" si="3"/>
        <v/>
      </c>
      <c r="R15" s="157"/>
      <c r="S15" s="157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417" t="str">
        <f t="shared" si="5"/>
        <v/>
      </c>
      <c r="AF15" s="156"/>
      <c r="AG15" s="156"/>
      <c r="AH15" s="127"/>
      <c r="AI15" s="156"/>
      <c r="AJ15" s="156"/>
      <c r="AK15" s="156"/>
      <c r="AL15" s="163">
        <v>14</v>
      </c>
      <c r="AM15" s="163">
        <v>0.06</v>
      </c>
      <c r="AN15" s="232"/>
      <c r="AO15" s="162">
        <v>750</v>
      </c>
      <c r="AP15" s="312" t="s">
        <v>213</v>
      </c>
      <c r="AQ15" s="442" t="s">
        <v>213</v>
      </c>
      <c r="AR15" s="442" t="s">
        <v>213</v>
      </c>
      <c r="AS15" s="514" t="s">
        <v>213</v>
      </c>
      <c r="AT15" s="164">
        <v>5.3544303797468356</v>
      </c>
      <c r="AU15" s="165" t="s">
        <v>213</v>
      </c>
      <c r="AV15" s="505" t="s">
        <v>213</v>
      </c>
      <c r="AW15" s="442">
        <v>30</v>
      </c>
      <c r="AX15" s="443"/>
      <c r="AY15" s="443"/>
      <c r="AZ15" s="443"/>
      <c r="BA15" s="443"/>
      <c r="BB15" s="443" t="s">
        <v>213</v>
      </c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17">
        <v>1.3</v>
      </c>
    </row>
    <row r="16" spans="1:256" s="42" customFormat="1" ht="24.95" customHeight="1" x14ac:dyDescent="0.25">
      <c r="A16" s="218" t="s">
        <v>51</v>
      </c>
      <c r="B16" s="219">
        <v>8</v>
      </c>
      <c r="C16" s="162">
        <v>16</v>
      </c>
      <c r="D16" s="162"/>
      <c r="E16" s="159"/>
      <c r="F16" s="159"/>
      <c r="G16" s="281"/>
      <c r="H16" s="281"/>
      <c r="I16" s="281" t="s">
        <v>213</v>
      </c>
      <c r="J16" s="281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157"/>
      <c r="S16" s="157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417" t="str">
        <f t="shared" si="5"/>
        <v/>
      </c>
      <c r="AF16" s="156"/>
      <c r="AG16" s="156"/>
      <c r="AH16" s="127"/>
      <c r="AI16" s="156"/>
      <c r="AJ16" s="156"/>
      <c r="AK16" s="156"/>
      <c r="AL16" s="163">
        <v>14.1</v>
      </c>
      <c r="AM16" s="163">
        <v>0.1</v>
      </c>
      <c r="AN16" s="232"/>
      <c r="AO16" s="162">
        <v>740</v>
      </c>
      <c r="AP16" s="312" t="s">
        <v>213</v>
      </c>
      <c r="AQ16" s="442" t="s">
        <v>213</v>
      </c>
      <c r="AR16" s="442" t="s">
        <v>213</v>
      </c>
      <c r="AS16" s="514" t="s">
        <v>213</v>
      </c>
      <c r="AT16" s="164">
        <v>5.3544303797468356</v>
      </c>
      <c r="AU16" s="165" t="s">
        <v>213</v>
      </c>
      <c r="AV16" s="505"/>
      <c r="AW16" s="442"/>
      <c r="AX16" s="442"/>
      <c r="AY16" s="443"/>
      <c r="AZ16" s="443"/>
      <c r="BA16" s="443"/>
      <c r="BB16" s="443" t="s">
        <v>213</v>
      </c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17">
        <v>1.4</v>
      </c>
    </row>
    <row r="17" spans="1:69" s="42" customFormat="1" ht="24.95" customHeight="1" x14ac:dyDescent="0.25">
      <c r="A17" s="218" t="s">
        <v>52</v>
      </c>
      <c r="B17" s="219">
        <v>9</v>
      </c>
      <c r="C17" s="162">
        <v>14</v>
      </c>
      <c r="D17" s="162"/>
      <c r="E17" s="159"/>
      <c r="F17" s="159"/>
      <c r="G17" s="281"/>
      <c r="H17" s="281"/>
      <c r="I17" s="281" t="s">
        <v>213</v>
      </c>
      <c r="J17" s="281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157"/>
      <c r="S17" s="157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156"/>
      <c r="AE17" s="417" t="str">
        <f t="shared" si="5"/>
        <v/>
      </c>
      <c r="AF17" s="156"/>
      <c r="AG17" s="156"/>
      <c r="AH17" s="127"/>
      <c r="AI17" s="156"/>
      <c r="AJ17" s="156"/>
      <c r="AK17" s="156"/>
      <c r="AL17" s="163"/>
      <c r="AM17" s="163"/>
      <c r="AN17" s="232"/>
      <c r="AO17" s="162"/>
      <c r="AP17" s="312" t="s">
        <v>213</v>
      </c>
      <c r="AQ17" s="442" t="s">
        <v>213</v>
      </c>
      <c r="AR17" s="442" t="s">
        <v>213</v>
      </c>
      <c r="AS17" s="514" t="s">
        <v>213</v>
      </c>
      <c r="AT17" s="164">
        <v>5.3544303797468356</v>
      </c>
      <c r="AU17" s="165" t="s">
        <v>213</v>
      </c>
      <c r="AV17" s="505" t="s">
        <v>213</v>
      </c>
      <c r="AW17" s="442"/>
      <c r="AX17" s="442"/>
      <c r="AY17" s="443"/>
      <c r="AZ17" s="443"/>
      <c r="BA17" s="443"/>
      <c r="BB17" s="443" t="s">
        <v>213</v>
      </c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17"/>
    </row>
    <row r="18" spans="1:69" s="42" customFormat="1" ht="24.95" customHeight="1" x14ac:dyDescent="0.25">
      <c r="A18" s="218" t="s">
        <v>53</v>
      </c>
      <c r="B18" s="219">
        <v>10</v>
      </c>
      <c r="C18" s="162">
        <v>11</v>
      </c>
      <c r="D18" s="162"/>
      <c r="E18" s="159"/>
      <c r="F18" s="159"/>
      <c r="G18" s="281"/>
      <c r="H18" s="281"/>
      <c r="I18" s="281" t="s">
        <v>213</v>
      </c>
      <c r="J18" s="281" t="s">
        <v>213</v>
      </c>
      <c r="K18" s="417" t="str">
        <f t="shared" si="1"/>
        <v/>
      </c>
      <c r="L18" s="281"/>
      <c r="M18" s="281"/>
      <c r="N18" s="417" t="str">
        <f t="shared" si="2"/>
        <v/>
      </c>
      <c r="O18" s="281"/>
      <c r="P18" s="281"/>
      <c r="Q18" s="417" t="str">
        <f t="shared" si="3"/>
        <v/>
      </c>
      <c r="R18" s="157"/>
      <c r="S18" s="157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6"/>
      <c r="AE18" s="417" t="str">
        <f t="shared" si="5"/>
        <v/>
      </c>
      <c r="AF18" s="156"/>
      <c r="AG18" s="156"/>
      <c r="AH18" s="127"/>
      <c r="AI18" s="156"/>
      <c r="AJ18" s="156"/>
      <c r="AK18" s="156"/>
      <c r="AL18" s="163">
        <v>14.2</v>
      </c>
      <c r="AM18" s="163">
        <v>0.13</v>
      </c>
      <c r="AN18" s="232"/>
      <c r="AO18" s="162">
        <v>800</v>
      </c>
      <c r="AP18" s="312" t="s">
        <v>213</v>
      </c>
      <c r="AQ18" s="442" t="s">
        <v>213</v>
      </c>
      <c r="AR18" s="442" t="s">
        <v>213</v>
      </c>
      <c r="AS18" s="514" t="s">
        <v>213</v>
      </c>
      <c r="AT18" s="164">
        <v>5.3544303797468356</v>
      </c>
      <c r="AU18" s="165" t="s">
        <v>213</v>
      </c>
      <c r="AV18" s="505" t="s">
        <v>213</v>
      </c>
      <c r="AW18" s="442"/>
      <c r="AX18" s="442"/>
      <c r="AY18" s="443"/>
      <c r="AZ18" s="443"/>
      <c r="BA18" s="443"/>
      <c r="BB18" s="443" t="s">
        <v>213</v>
      </c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17">
        <v>1.4</v>
      </c>
    </row>
    <row r="19" spans="1:69" s="42" customFormat="1" ht="24.95" customHeight="1" x14ac:dyDescent="0.25">
      <c r="A19" s="218" t="s">
        <v>47</v>
      </c>
      <c r="B19" s="219">
        <v>11</v>
      </c>
      <c r="C19" s="162">
        <v>10</v>
      </c>
      <c r="D19" s="162"/>
      <c r="E19" s="159"/>
      <c r="F19" s="159"/>
      <c r="G19" s="281"/>
      <c r="H19" s="281"/>
      <c r="I19" s="281" t="s">
        <v>213</v>
      </c>
      <c r="J19" s="281" t="s">
        <v>213</v>
      </c>
      <c r="K19" s="417" t="str">
        <f t="shared" si="1"/>
        <v/>
      </c>
      <c r="L19" s="281"/>
      <c r="M19" s="281"/>
      <c r="N19" s="417" t="str">
        <f t="shared" si="2"/>
        <v/>
      </c>
      <c r="O19" s="281"/>
      <c r="P19" s="281"/>
      <c r="Q19" s="417" t="str">
        <f t="shared" si="3"/>
        <v/>
      </c>
      <c r="R19" s="157"/>
      <c r="S19" s="157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6"/>
      <c r="AE19" s="417" t="str">
        <f t="shared" si="5"/>
        <v/>
      </c>
      <c r="AF19" s="156"/>
      <c r="AG19" s="156"/>
      <c r="AH19" s="127"/>
      <c r="AI19" s="156"/>
      <c r="AJ19" s="156"/>
      <c r="AK19" s="156"/>
      <c r="AL19" s="163">
        <v>13.9</v>
      </c>
      <c r="AM19" s="163">
        <v>0.09</v>
      </c>
      <c r="AN19" s="232"/>
      <c r="AO19" s="162">
        <v>920</v>
      </c>
      <c r="AP19" s="312" t="s">
        <v>213</v>
      </c>
      <c r="AQ19" s="442" t="s">
        <v>213</v>
      </c>
      <c r="AR19" s="442" t="s">
        <v>213</v>
      </c>
      <c r="AS19" s="514" t="s">
        <v>213</v>
      </c>
      <c r="AT19" s="164">
        <v>11.15767878077374</v>
      </c>
      <c r="AU19" s="165"/>
      <c r="AV19" s="505"/>
      <c r="AW19" s="442"/>
      <c r="AX19" s="442"/>
      <c r="AY19" s="443"/>
      <c r="AZ19" s="443"/>
      <c r="BA19" s="443"/>
      <c r="BB19" s="443" t="s">
        <v>213</v>
      </c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17">
        <v>1.5</v>
      </c>
    </row>
    <row r="20" spans="1:69" s="42" customFormat="1" ht="24.95" customHeight="1" x14ac:dyDescent="0.25">
      <c r="A20" s="218" t="s">
        <v>48</v>
      </c>
      <c r="B20" s="219">
        <v>12</v>
      </c>
      <c r="C20" s="162">
        <v>16.666666666666668</v>
      </c>
      <c r="D20" s="162"/>
      <c r="E20" s="159">
        <v>7.46</v>
      </c>
      <c r="F20" s="159">
        <v>7.5</v>
      </c>
      <c r="G20" s="281">
        <v>2510</v>
      </c>
      <c r="H20" s="281">
        <v>2410</v>
      </c>
      <c r="I20" s="281">
        <v>159.99999999999986</v>
      </c>
      <c r="J20" s="281">
        <v>16.499999999999986</v>
      </c>
      <c r="K20" s="417">
        <f t="shared" si="1"/>
        <v>89.687500000000014</v>
      </c>
      <c r="L20" s="281">
        <v>502.70000000000005</v>
      </c>
      <c r="M20" s="281">
        <v>23.52</v>
      </c>
      <c r="N20" s="417">
        <f t="shared" si="2"/>
        <v>95.32126516809231</v>
      </c>
      <c r="O20" s="281">
        <v>914</v>
      </c>
      <c r="P20" s="281">
        <v>98</v>
      </c>
      <c r="Q20" s="417">
        <f t="shared" si="3"/>
        <v>89.27789934354486</v>
      </c>
      <c r="R20" s="157"/>
      <c r="S20" s="157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417" t="str">
        <f t="shared" si="5"/>
        <v/>
      </c>
      <c r="AF20" s="156"/>
      <c r="AG20" s="156"/>
      <c r="AH20" s="127" t="s">
        <v>214</v>
      </c>
      <c r="AI20" s="156" t="s">
        <v>215</v>
      </c>
      <c r="AJ20" s="156" t="s">
        <v>216</v>
      </c>
      <c r="AK20" s="156" t="s">
        <v>216</v>
      </c>
      <c r="AL20" s="163">
        <v>15</v>
      </c>
      <c r="AM20" s="163">
        <v>7.0000000000000007E-2</v>
      </c>
      <c r="AN20" s="232"/>
      <c r="AO20" s="162">
        <v>920</v>
      </c>
      <c r="AP20" s="312">
        <v>322.80701754385967</v>
      </c>
      <c r="AQ20" s="442">
        <v>2849.9999999999995</v>
      </c>
      <c r="AR20" s="442">
        <v>2415</v>
      </c>
      <c r="AS20" s="514">
        <v>90.526315789473685</v>
      </c>
      <c r="AT20" s="164">
        <v>6.6649159663865554</v>
      </c>
      <c r="AU20" s="165"/>
      <c r="AV20" s="505">
        <v>2.3166005373296657E-2</v>
      </c>
      <c r="AW20" s="442"/>
      <c r="AX20" s="442"/>
      <c r="AY20" s="443"/>
      <c r="AZ20" s="443"/>
      <c r="BA20" s="443"/>
      <c r="BB20" s="443" t="s">
        <v>213</v>
      </c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17">
        <v>1.4</v>
      </c>
    </row>
    <row r="21" spans="1:69" s="42" customFormat="1" ht="24.95" customHeight="1" x14ac:dyDescent="0.25">
      <c r="A21" s="218" t="s">
        <v>49</v>
      </c>
      <c r="B21" s="219">
        <v>13</v>
      </c>
      <c r="C21" s="162">
        <v>15</v>
      </c>
      <c r="D21" s="162"/>
      <c r="E21" s="159"/>
      <c r="F21" s="159"/>
      <c r="G21" s="281"/>
      <c r="H21" s="281"/>
      <c r="I21" s="281" t="s">
        <v>213</v>
      </c>
      <c r="J21" s="281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157"/>
      <c r="S21" s="157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6"/>
      <c r="AE21" s="417" t="str">
        <f t="shared" si="5"/>
        <v/>
      </c>
      <c r="AF21" s="156"/>
      <c r="AG21" s="156"/>
      <c r="AH21" s="127"/>
      <c r="AI21" s="156"/>
      <c r="AJ21" s="156"/>
      <c r="AK21" s="156"/>
      <c r="AL21" s="163">
        <v>15.1</v>
      </c>
      <c r="AM21" s="163">
        <v>0.08</v>
      </c>
      <c r="AN21" s="232"/>
      <c r="AO21" s="162">
        <v>860</v>
      </c>
      <c r="AP21" s="312" t="s">
        <v>213</v>
      </c>
      <c r="AQ21" s="442" t="s">
        <v>213</v>
      </c>
      <c r="AR21" s="442" t="s">
        <v>213</v>
      </c>
      <c r="AS21" s="514" t="s">
        <v>213</v>
      </c>
      <c r="AT21" s="164">
        <v>6.6649159663865554</v>
      </c>
      <c r="AU21" s="165"/>
      <c r="AV21" s="505" t="s">
        <v>213</v>
      </c>
      <c r="AW21" s="442"/>
      <c r="AX21" s="442"/>
      <c r="AY21" s="443"/>
      <c r="AZ21" s="443"/>
      <c r="BA21" s="443"/>
      <c r="BB21" s="443" t="s">
        <v>213</v>
      </c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17">
        <v>1.4</v>
      </c>
    </row>
    <row r="22" spans="1:69" s="42" customFormat="1" ht="24.95" customHeight="1" x14ac:dyDescent="0.25">
      <c r="A22" s="218" t="s">
        <v>50</v>
      </c>
      <c r="B22" s="219">
        <v>14</v>
      </c>
      <c r="C22" s="162">
        <v>16.666666666666668</v>
      </c>
      <c r="D22" s="162"/>
      <c r="E22" s="159">
        <v>7.35</v>
      </c>
      <c r="F22" s="159">
        <v>7.27</v>
      </c>
      <c r="G22" s="281">
        <v>2810</v>
      </c>
      <c r="H22" s="281">
        <v>2204</v>
      </c>
      <c r="I22" s="281">
        <v>161.99999999999991</v>
      </c>
      <c r="J22" s="281">
        <v>15.000000000000012</v>
      </c>
      <c r="K22" s="417">
        <f t="shared" si="1"/>
        <v>90.740740740740733</v>
      </c>
      <c r="L22" s="281">
        <v>254.5714285714285</v>
      </c>
      <c r="M22" s="281">
        <v>9.0000000000000071</v>
      </c>
      <c r="N22" s="417">
        <f t="shared" si="2"/>
        <v>96.464646464646464</v>
      </c>
      <c r="O22" s="281">
        <v>462.85714285714266</v>
      </c>
      <c r="P22" s="281">
        <v>37.500000000000028</v>
      </c>
      <c r="Q22" s="417">
        <f t="shared" si="3"/>
        <v>91.898148148148138</v>
      </c>
      <c r="R22" s="157"/>
      <c r="S22" s="157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156"/>
      <c r="AE22" s="417" t="str">
        <f t="shared" si="5"/>
        <v/>
      </c>
      <c r="AF22" s="156"/>
      <c r="AG22" s="156"/>
      <c r="AH22" s="127" t="s">
        <v>214</v>
      </c>
      <c r="AI22" s="156" t="s">
        <v>215</v>
      </c>
      <c r="AJ22" s="156" t="s">
        <v>216</v>
      </c>
      <c r="AK22" s="156" t="s">
        <v>216</v>
      </c>
      <c r="AL22" s="163">
        <v>14.7</v>
      </c>
      <c r="AM22" s="163">
        <v>0.08</v>
      </c>
      <c r="AN22" s="232"/>
      <c r="AO22" s="162">
        <v>850</v>
      </c>
      <c r="AP22" s="312">
        <v>562.91390728476813</v>
      </c>
      <c r="AQ22" s="442">
        <v>1510.0000000000002</v>
      </c>
      <c r="AR22" s="442">
        <v>1389.9999999999995</v>
      </c>
      <c r="AS22" s="514">
        <v>88.079470198675494</v>
      </c>
      <c r="AT22" s="164">
        <v>5.9783291457286438</v>
      </c>
      <c r="AU22" s="165"/>
      <c r="AV22" s="505">
        <v>2.2142152619819232E-2</v>
      </c>
      <c r="AW22" s="442"/>
      <c r="AX22" s="442"/>
      <c r="AY22" s="443"/>
      <c r="AZ22" s="443"/>
      <c r="BA22" s="443"/>
      <c r="BB22" s="443" t="s">
        <v>213</v>
      </c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17">
        <v>1.2</v>
      </c>
    </row>
    <row r="23" spans="1:69" s="42" customFormat="1" ht="24.95" customHeight="1" x14ac:dyDescent="0.25">
      <c r="A23" s="218" t="s">
        <v>51</v>
      </c>
      <c r="B23" s="219">
        <v>15</v>
      </c>
      <c r="C23" s="162">
        <v>19</v>
      </c>
      <c r="D23" s="162"/>
      <c r="E23" s="159"/>
      <c r="F23" s="159"/>
      <c r="G23" s="281"/>
      <c r="H23" s="281"/>
      <c r="I23" s="281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157"/>
      <c r="S23" s="157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417" t="str">
        <f t="shared" si="5"/>
        <v/>
      </c>
      <c r="AF23" s="156"/>
      <c r="AG23" s="156"/>
      <c r="AH23" s="127"/>
      <c r="AI23" s="156"/>
      <c r="AJ23" s="156"/>
      <c r="AK23" s="156"/>
      <c r="AL23" s="163">
        <v>14.7</v>
      </c>
      <c r="AM23" s="163">
        <v>0.06</v>
      </c>
      <c r="AN23" s="232"/>
      <c r="AO23" s="162">
        <v>820</v>
      </c>
      <c r="AP23" s="312" t="s">
        <v>213</v>
      </c>
      <c r="AQ23" s="442" t="s">
        <v>213</v>
      </c>
      <c r="AR23" s="442" t="s">
        <v>213</v>
      </c>
      <c r="AS23" s="514" t="s">
        <v>213</v>
      </c>
      <c r="AT23" s="164">
        <v>5.924369747899159</v>
      </c>
      <c r="AU23" s="165"/>
      <c r="AV23" s="505"/>
      <c r="AW23" s="442"/>
      <c r="AX23" s="442"/>
      <c r="AY23" s="443"/>
      <c r="AZ23" s="443"/>
      <c r="BA23" s="443"/>
      <c r="BB23" s="443" t="s">
        <v>213</v>
      </c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17">
        <v>1.2</v>
      </c>
    </row>
    <row r="24" spans="1:69" s="42" customFormat="1" ht="24.95" customHeight="1" x14ac:dyDescent="0.25">
      <c r="A24" s="218" t="s">
        <v>52</v>
      </c>
      <c r="B24" s="219">
        <v>16</v>
      </c>
      <c r="C24" s="162">
        <v>18</v>
      </c>
      <c r="D24" s="162"/>
      <c r="E24" s="159"/>
      <c r="F24" s="159"/>
      <c r="G24" s="281"/>
      <c r="H24" s="281"/>
      <c r="I24" s="281" t="s">
        <v>213</v>
      </c>
      <c r="J24" s="281" t="s">
        <v>213</v>
      </c>
      <c r="K24" s="417" t="str">
        <f t="shared" si="1"/>
        <v/>
      </c>
      <c r="L24" s="281"/>
      <c r="M24" s="281"/>
      <c r="N24" s="417" t="str">
        <f t="shared" si="2"/>
        <v/>
      </c>
      <c r="O24" s="281"/>
      <c r="P24" s="281"/>
      <c r="Q24" s="417" t="str">
        <f t="shared" si="3"/>
        <v/>
      </c>
      <c r="R24" s="157"/>
      <c r="S24" s="157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417" t="str">
        <f t="shared" si="5"/>
        <v/>
      </c>
      <c r="AF24" s="156"/>
      <c r="AG24" s="156"/>
      <c r="AH24" s="127"/>
      <c r="AI24" s="156"/>
      <c r="AJ24" s="156"/>
      <c r="AK24" s="156"/>
      <c r="AL24" s="163"/>
      <c r="AM24" s="163"/>
      <c r="AN24" s="232"/>
      <c r="AO24" s="162"/>
      <c r="AP24" s="312" t="s">
        <v>213</v>
      </c>
      <c r="AQ24" s="442" t="s">
        <v>213</v>
      </c>
      <c r="AR24" s="442" t="s">
        <v>213</v>
      </c>
      <c r="AS24" s="514" t="s">
        <v>213</v>
      </c>
      <c r="AT24" s="164">
        <v>5.924369747899159</v>
      </c>
      <c r="AU24" s="165"/>
      <c r="AV24" s="505" t="s">
        <v>213</v>
      </c>
      <c r="AW24" s="442"/>
      <c r="AX24" s="442"/>
      <c r="AY24" s="443"/>
      <c r="AZ24" s="443"/>
      <c r="BA24" s="443"/>
      <c r="BB24" s="443" t="s">
        <v>213</v>
      </c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17"/>
    </row>
    <row r="25" spans="1:69" s="42" customFormat="1" ht="24.95" customHeight="1" x14ac:dyDescent="0.25">
      <c r="A25" s="218" t="s">
        <v>53</v>
      </c>
      <c r="B25" s="219">
        <v>17</v>
      </c>
      <c r="C25" s="162">
        <v>20</v>
      </c>
      <c r="D25" s="162"/>
      <c r="E25" s="159"/>
      <c r="F25" s="159"/>
      <c r="G25" s="281"/>
      <c r="H25" s="281"/>
      <c r="I25" s="281" t="s">
        <v>213</v>
      </c>
      <c r="J25" s="281" t="s">
        <v>213</v>
      </c>
      <c r="K25" s="417" t="str">
        <f t="shared" si="1"/>
        <v/>
      </c>
      <c r="L25" s="281"/>
      <c r="M25" s="281"/>
      <c r="N25" s="417" t="str">
        <f t="shared" si="2"/>
        <v/>
      </c>
      <c r="O25" s="281"/>
      <c r="P25" s="281"/>
      <c r="Q25" s="417" t="str">
        <f t="shared" si="3"/>
        <v/>
      </c>
      <c r="R25" s="157"/>
      <c r="S25" s="157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6"/>
      <c r="AE25" s="417" t="str">
        <f t="shared" si="5"/>
        <v/>
      </c>
      <c r="AF25" s="156"/>
      <c r="AG25" s="156"/>
      <c r="AH25" s="127"/>
      <c r="AI25" s="156"/>
      <c r="AJ25" s="156"/>
      <c r="AK25" s="156"/>
      <c r="AL25" s="163">
        <v>14.8</v>
      </c>
      <c r="AM25" s="163">
        <v>7.0000000000000007E-2</v>
      </c>
      <c r="AN25" s="232"/>
      <c r="AO25" s="162">
        <v>800</v>
      </c>
      <c r="AP25" s="312" t="s">
        <v>213</v>
      </c>
      <c r="AQ25" s="442" t="s">
        <v>213</v>
      </c>
      <c r="AR25" s="442" t="s">
        <v>213</v>
      </c>
      <c r="AS25" s="514" t="s">
        <v>213</v>
      </c>
      <c r="AT25" s="164">
        <v>5.3862478777589136</v>
      </c>
      <c r="AU25" s="165" t="s">
        <v>213</v>
      </c>
      <c r="AV25" s="505" t="s">
        <v>213</v>
      </c>
      <c r="AW25" s="442"/>
      <c r="AX25" s="442"/>
      <c r="AY25" s="443"/>
      <c r="AZ25" s="443"/>
      <c r="BA25" s="443"/>
      <c r="BB25" s="443" t="s">
        <v>213</v>
      </c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17">
        <v>1.2</v>
      </c>
    </row>
    <row r="26" spans="1:69" s="42" customFormat="1" ht="24.95" customHeight="1" x14ac:dyDescent="0.25">
      <c r="A26" s="218" t="s">
        <v>47</v>
      </c>
      <c r="B26" s="219">
        <v>18</v>
      </c>
      <c r="C26" s="162">
        <v>21</v>
      </c>
      <c r="D26" s="162"/>
      <c r="E26" s="159">
        <v>7.96</v>
      </c>
      <c r="F26" s="159">
        <v>7.75</v>
      </c>
      <c r="G26" s="281">
        <v>1989</v>
      </c>
      <c r="H26" s="281">
        <v>2080</v>
      </c>
      <c r="I26" s="281">
        <v>230.0000000000002</v>
      </c>
      <c r="J26" s="281">
        <v>26.99999999999994</v>
      </c>
      <c r="K26" s="417">
        <f t="shared" si="1"/>
        <v>88.260869565217419</v>
      </c>
      <c r="L26" s="281">
        <v>293.70000000000005</v>
      </c>
      <c r="M26" s="281">
        <v>18.48</v>
      </c>
      <c r="N26" s="417">
        <f t="shared" si="2"/>
        <v>93.707865168539314</v>
      </c>
      <c r="O26" s="281">
        <v>534</v>
      </c>
      <c r="P26" s="281">
        <v>77</v>
      </c>
      <c r="Q26" s="417">
        <f t="shared" si="3"/>
        <v>85.580524344569284</v>
      </c>
      <c r="R26" s="157">
        <v>56</v>
      </c>
      <c r="S26" s="157">
        <v>24.6</v>
      </c>
      <c r="T26" s="157">
        <v>40.6</v>
      </c>
      <c r="U26" s="157">
        <v>28</v>
      </c>
      <c r="V26" s="157">
        <v>1</v>
      </c>
      <c r="W26" s="157">
        <v>0.4</v>
      </c>
      <c r="X26" s="157"/>
      <c r="Y26" s="157"/>
      <c r="Z26" s="305">
        <f t="shared" si="6"/>
        <v>57</v>
      </c>
      <c r="AA26" s="305">
        <f t="shared" si="6"/>
        <v>25</v>
      </c>
      <c r="AB26" s="304">
        <f t="shared" si="4"/>
        <v>56.140350877192979</v>
      </c>
      <c r="AC26" s="157">
        <v>4.5999999999999996</v>
      </c>
      <c r="AD26" s="447">
        <v>2.8</v>
      </c>
      <c r="AE26" s="417">
        <f t="shared" si="5"/>
        <v>39.130434782608695</v>
      </c>
      <c r="AF26" s="156"/>
      <c r="AG26" s="156"/>
      <c r="AH26" s="127" t="s">
        <v>214</v>
      </c>
      <c r="AI26" s="156" t="s">
        <v>215</v>
      </c>
      <c r="AJ26" s="156" t="s">
        <v>216</v>
      </c>
      <c r="AK26" s="156" t="s">
        <v>216</v>
      </c>
      <c r="AL26" s="163">
        <v>15.2</v>
      </c>
      <c r="AM26" s="163">
        <v>7.0000000000000007E-2</v>
      </c>
      <c r="AN26" s="232"/>
      <c r="AO26" s="162">
        <v>820</v>
      </c>
      <c r="AP26" s="312">
        <v>345.99156118143469</v>
      </c>
      <c r="AQ26" s="442">
        <v>2369.9999999999991</v>
      </c>
      <c r="AR26" s="442">
        <v>2609.9999999999995</v>
      </c>
      <c r="AS26" s="514">
        <v>89.66244725738396</v>
      </c>
      <c r="AT26" s="164">
        <v>4.9647887323943669</v>
      </c>
      <c r="AU26" s="165"/>
      <c r="AV26" s="505">
        <v>2.0507526109465251E-2</v>
      </c>
      <c r="AW26" s="442">
        <v>20</v>
      </c>
      <c r="AX26" s="442"/>
      <c r="AY26" s="443"/>
      <c r="AZ26" s="443"/>
      <c r="BA26" s="443"/>
      <c r="BB26" s="443" t="s">
        <v>213</v>
      </c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17">
        <v>1.2</v>
      </c>
    </row>
    <row r="27" spans="1:69" s="42" customFormat="1" ht="24.95" customHeight="1" x14ac:dyDescent="0.25">
      <c r="A27" s="218" t="s">
        <v>48</v>
      </c>
      <c r="B27" s="219">
        <v>19</v>
      </c>
      <c r="C27" s="162">
        <v>52</v>
      </c>
      <c r="D27" s="162"/>
      <c r="E27" s="159">
        <v>7.1</v>
      </c>
      <c r="F27" s="159">
        <v>7.8</v>
      </c>
      <c r="G27" s="281">
        <v>3100</v>
      </c>
      <c r="H27" s="281">
        <v>2700</v>
      </c>
      <c r="I27" s="281">
        <v>60</v>
      </c>
      <c r="J27" s="281">
        <v>18</v>
      </c>
      <c r="K27" s="417">
        <f t="shared" si="1"/>
        <v>70</v>
      </c>
      <c r="L27" s="281">
        <v>39</v>
      </c>
      <c r="M27" s="281">
        <v>32</v>
      </c>
      <c r="N27" s="417">
        <f t="shared" si="2"/>
        <v>17.948717948717949</v>
      </c>
      <c r="O27" s="281">
        <v>90</v>
      </c>
      <c r="P27" s="281">
        <v>60</v>
      </c>
      <c r="Q27" s="417">
        <f t="shared" si="3"/>
        <v>33.333333333333329</v>
      </c>
      <c r="R27" s="157"/>
      <c r="S27" s="157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417" t="str">
        <f t="shared" si="5"/>
        <v/>
      </c>
      <c r="AF27" s="156"/>
      <c r="AG27" s="156"/>
      <c r="AH27" s="127" t="s">
        <v>214</v>
      </c>
      <c r="AI27" s="156" t="s">
        <v>217</v>
      </c>
      <c r="AJ27" s="156" t="s">
        <v>216</v>
      </c>
      <c r="AK27" s="156" t="s">
        <v>216</v>
      </c>
      <c r="AL27" s="163">
        <v>15.8</v>
      </c>
      <c r="AM27" s="163">
        <v>0.11</v>
      </c>
      <c r="AN27" s="232"/>
      <c r="AO27" s="162">
        <v>780</v>
      </c>
      <c r="AP27" s="312" t="s">
        <v>213</v>
      </c>
      <c r="AQ27" s="442" t="s">
        <v>213</v>
      </c>
      <c r="AR27" s="442" t="s">
        <v>213</v>
      </c>
      <c r="AS27" s="514" t="s">
        <v>213</v>
      </c>
      <c r="AT27" s="164">
        <v>2.4679113185530923</v>
      </c>
      <c r="AU27" s="165" t="s">
        <v>213</v>
      </c>
      <c r="AV27" s="505"/>
      <c r="AW27" s="442"/>
      <c r="AX27" s="442">
        <v>2000</v>
      </c>
      <c r="AY27" s="443"/>
      <c r="AZ27" s="443"/>
      <c r="BA27" s="443"/>
      <c r="BB27" s="443" t="s">
        <v>213</v>
      </c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17">
        <v>1.4</v>
      </c>
    </row>
    <row r="28" spans="1:69" s="42" customFormat="1" ht="24.95" customHeight="1" x14ac:dyDescent="0.25">
      <c r="A28" s="218" t="s">
        <v>49</v>
      </c>
      <c r="B28" s="219">
        <v>20</v>
      </c>
      <c r="C28" s="162">
        <v>51</v>
      </c>
      <c r="D28" s="162"/>
      <c r="E28" s="159"/>
      <c r="F28" s="159"/>
      <c r="G28" s="281"/>
      <c r="H28" s="281"/>
      <c r="I28" s="281" t="s">
        <v>213</v>
      </c>
      <c r="J28" s="281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157"/>
      <c r="S28" s="157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447"/>
      <c r="AE28" s="417" t="str">
        <f t="shared" si="5"/>
        <v/>
      </c>
      <c r="AF28" s="156"/>
      <c r="AG28" s="156"/>
      <c r="AH28" s="127"/>
      <c r="AI28" s="156"/>
      <c r="AJ28" s="156"/>
      <c r="AK28" s="156"/>
      <c r="AL28" s="163">
        <v>16</v>
      </c>
      <c r="AM28" s="163">
        <v>0.56000000000000005</v>
      </c>
      <c r="AN28" s="232"/>
      <c r="AO28" s="162">
        <v>800</v>
      </c>
      <c r="AP28" s="312" t="s">
        <v>213</v>
      </c>
      <c r="AQ28" s="442" t="s">
        <v>213</v>
      </c>
      <c r="AR28" s="442" t="s">
        <v>213</v>
      </c>
      <c r="AS28" s="514" t="s">
        <v>213</v>
      </c>
      <c r="AT28" s="164">
        <v>2.4679113185530923</v>
      </c>
      <c r="AU28" s="165" t="s">
        <v>213</v>
      </c>
      <c r="AV28" s="505" t="s">
        <v>213</v>
      </c>
      <c r="AW28" s="442"/>
      <c r="AX28" s="442"/>
      <c r="AY28" s="443"/>
      <c r="AZ28" s="443"/>
      <c r="BA28" s="443"/>
      <c r="BB28" s="443" t="s">
        <v>213</v>
      </c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17">
        <v>1.5</v>
      </c>
    </row>
    <row r="29" spans="1:69" s="42" customFormat="1" ht="24.95" customHeight="1" x14ac:dyDescent="0.25">
      <c r="A29" s="218" t="s">
        <v>50</v>
      </c>
      <c r="B29" s="219">
        <v>21</v>
      </c>
      <c r="C29" s="162">
        <v>12</v>
      </c>
      <c r="D29" s="162"/>
      <c r="E29" s="159">
        <v>7.22</v>
      </c>
      <c r="F29" s="159">
        <v>7.41</v>
      </c>
      <c r="G29" s="281">
        <v>2310</v>
      </c>
      <c r="H29" s="281">
        <v>2610</v>
      </c>
      <c r="I29" s="281">
        <v>80.000000000000071</v>
      </c>
      <c r="J29" s="281">
        <v>3.9999999999999756</v>
      </c>
      <c r="K29" s="417">
        <f t="shared" si="1"/>
        <v>95.000000000000043</v>
      </c>
      <c r="L29" s="281">
        <v>125.71428571428584</v>
      </c>
      <c r="M29" s="281">
        <v>14.16</v>
      </c>
      <c r="N29" s="417">
        <f t="shared" si="2"/>
        <v>88.736363636363649</v>
      </c>
      <c r="O29" s="281">
        <v>228.57142857142878</v>
      </c>
      <c r="P29" s="281">
        <v>59</v>
      </c>
      <c r="Q29" s="417">
        <f t="shared" si="3"/>
        <v>74.187500000000028</v>
      </c>
      <c r="R29" s="157"/>
      <c r="S29" s="157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417" t="str">
        <f t="shared" si="5"/>
        <v/>
      </c>
      <c r="AF29" s="156"/>
      <c r="AG29" s="156"/>
      <c r="AH29" s="127" t="s">
        <v>214</v>
      </c>
      <c r="AI29" s="156" t="s">
        <v>215</v>
      </c>
      <c r="AJ29" s="156" t="s">
        <v>216</v>
      </c>
      <c r="AK29" s="156" t="s">
        <v>216</v>
      </c>
      <c r="AL29" s="158">
        <v>17</v>
      </c>
      <c r="AM29" s="158">
        <v>0.8</v>
      </c>
      <c r="AN29" s="232"/>
      <c r="AO29" s="162">
        <v>780</v>
      </c>
      <c r="AP29" s="312">
        <v>299.42418426103643</v>
      </c>
      <c r="AQ29" s="442">
        <v>2605.0000000000005</v>
      </c>
      <c r="AR29" s="442">
        <v>3620.0000000000009</v>
      </c>
      <c r="AS29" s="514">
        <v>91.17082533589253</v>
      </c>
      <c r="AT29" s="164">
        <v>7.0552260934025197</v>
      </c>
      <c r="AU29" s="165"/>
      <c r="AV29" s="505">
        <v>4.5634839607151482E-3</v>
      </c>
      <c r="AW29" s="442"/>
      <c r="AX29" s="442"/>
      <c r="AY29" s="443"/>
      <c r="AZ29" s="443"/>
      <c r="BA29" s="443"/>
      <c r="BB29" s="443" t="s">
        <v>213</v>
      </c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16">
        <v>1.5</v>
      </c>
    </row>
    <row r="30" spans="1:69" s="42" customFormat="1" ht="24.95" customHeight="1" x14ac:dyDescent="0.25">
      <c r="A30" s="218" t="s">
        <v>51</v>
      </c>
      <c r="B30" s="219">
        <v>22</v>
      </c>
      <c r="C30" s="162">
        <v>13</v>
      </c>
      <c r="D30" s="162"/>
      <c r="E30" s="159"/>
      <c r="F30" s="159"/>
      <c r="G30" s="281"/>
      <c r="H30" s="281"/>
      <c r="I30" s="281" t="s">
        <v>213</v>
      </c>
      <c r="J30" s="281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157"/>
      <c r="S30" s="157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447"/>
      <c r="AE30" s="417" t="str">
        <f t="shared" si="5"/>
        <v/>
      </c>
      <c r="AF30" s="156"/>
      <c r="AG30" s="156"/>
      <c r="AH30" s="127"/>
      <c r="AI30" s="156"/>
      <c r="AJ30" s="156"/>
      <c r="AK30" s="156"/>
      <c r="AL30" s="163">
        <v>17.100000000000001</v>
      </c>
      <c r="AM30" s="163">
        <v>0.36</v>
      </c>
      <c r="AN30" s="232"/>
      <c r="AO30" s="162">
        <v>800</v>
      </c>
      <c r="AP30" s="312" t="s">
        <v>213</v>
      </c>
      <c r="AQ30" s="442" t="s">
        <v>213</v>
      </c>
      <c r="AR30" s="442"/>
      <c r="AS30" s="514" t="s">
        <v>213</v>
      </c>
      <c r="AT30" s="164">
        <v>7.0552260934025197</v>
      </c>
      <c r="AU30" s="165"/>
      <c r="AV30" s="505" t="s">
        <v>213</v>
      </c>
      <c r="AW30" s="442"/>
      <c r="AX30" s="442"/>
      <c r="AY30" s="443"/>
      <c r="AZ30" s="443"/>
      <c r="BA30" s="443"/>
      <c r="BB30" s="163" t="s">
        <v>213</v>
      </c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17">
        <v>1.5</v>
      </c>
    </row>
    <row r="31" spans="1:69" s="42" customFormat="1" ht="24.95" customHeight="1" x14ac:dyDescent="0.25">
      <c r="A31" s="218" t="s">
        <v>52</v>
      </c>
      <c r="B31" s="219">
        <v>23</v>
      </c>
      <c r="C31" s="162">
        <v>10</v>
      </c>
      <c r="D31" s="162"/>
      <c r="E31" s="159"/>
      <c r="F31" s="159"/>
      <c r="G31" s="281"/>
      <c r="H31" s="281"/>
      <c r="I31" s="281" t="s">
        <v>213</v>
      </c>
      <c r="J31" s="281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157"/>
      <c r="S31" s="157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6"/>
      <c r="AE31" s="417" t="str">
        <f t="shared" si="5"/>
        <v/>
      </c>
      <c r="AF31" s="156"/>
      <c r="AG31" s="156"/>
      <c r="AH31" s="127"/>
      <c r="AI31" s="156"/>
      <c r="AJ31" s="156"/>
      <c r="AK31" s="156"/>
      <c r="AL31" s="163"/>
      <c r="AM31" s="163"/>
      <c r="AN31" s="232"/>
      <c r="AO31" s="162"/>
      <c r="AP31" s="312" t="s">
        <v>213</v>
      </c>
      <c r="AQ31" s="442" t="s">
        <v>213</v>
      </c>
      <c r="AR31" s="442" t="s">
        <v>213</v>
      </c>
      <c r="AS31" s="514" t="s">
        <v>213</v>
      </c>
      <c r="AT31" s="164">
        <v>7.0552260934025197</v>
      </c>
      <c r="AU31" s="165"/>
      <c r="AV31" s="505" t="s">
        <v>213</v>
      </c>
      <c r="AW31" s="442"/>
      <c r="AX31" s="442"/>
      <c r="AY31" s="443"/>
      <c r="AZ31" s="443"/>
      <c r="BA31" s="443"/>
      <c r="BB31" s="443" t="s">
        <v>213</v>
      </c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17"/>
    </row>
    <row r="32" spans="1:69" s="42" customFormat="1" ht="24.95" customHeight="1" x14ac:dyDescent="0.25">
      <c r="A32" s="218" t="s">
        <v>53</v>
      </c>
      <c r="B32" s="219">
        <v>24</v>
      </c>
      <c r="C32" s="162">
        <v>10</v>
      </c>
      <c r="D32" s="162"/>
      <c r="E32" s="159"/>
      <c r="F32" s="159"/>
      <c r="G32" s="281"/>
      <c r="H32" s="281"/>
      <c r="I32" s="281" t="s">
        <v>213</v>
      </c>
      <c r="J32" s="281" t="s">
        <v>213</v>
      </c>
      <c r="K32" s="417" t="str">
        <f t="shared" si="1"/>
        <v/>
      </c>
      <c r="L32" s="281"/>
      <c r="M32" s="281"/>
      <c r="N32" s="417" t="str">
        <f t="shared" si="2"/>
        <v/>
      </c>
      <c r="O32" s="281"/>
      <c r="P32" s="281"/>
      <c r="Q32" s="417" t="str">
        <f t="shared" si="3"/>
        <v/>
      </c>
      <c r="R32" s="157"/>
      <c r="S32" s="157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6"/>
      <c r="AE32" s="417" t="str">
        <f t="shared" si="5"/>
        <v/>
      </c>
      <c r="AF32" s="156"/>
      <c r="AG32" s="156"/>
      <c r="AH32" s="127"/>
      <c r="AI32" s="156"/>
      <c r="AJ32" s="156"/>
      <c r="AK32" s="156"/>
      <c r="AL32" s="163">
        <v>17.399999999999999</v>
      </c>
      <c r="AM32" s="163">
        <v>0.8</v>
      </c>
      <c r="AN32" s="232"/>
      <c r="AO32" s="162">
        <v>800</v>
      </c>
      <c r="AP32" s="312" t="s">
        <v>213</v>
      </c>
      <c r="AQ32" s="442" t="s">
        <v>213</v>
      </c>
      <c r="AR32" s="442" t="s">
        <v>213</v>
      </c>
      <c r="AS32" s="514" t="s">
        <v>213</v>
      </c>
      <c r="AT32" s="164">
        <v>12.344357976653697</v>
      </c>
      <c r="AU32" s="165"/>
      <c r="AV32" s="505" t="s">
        <v>213</v>
      </c>
      <c r="AW32" s="442"/>
      <c r="AX32" s="442"/>
      <c r="AY32" s="443"/>
      <c r="AZ32" s="443"/>
      <c r="BA32" s="443"/>
      <c r="BB32" s="443" t="s">
        <v>213</v>
      </c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17">
        <v>1.6</v>
      </c>
    </row>
    <row r="33" spans="1:69" s="42" customFormat="1" ht="24.95" customHeight="1" x14ac:dyDescent="0.25">
      <c r="A33" s="218" t="s">
        <v>47</v>
      </c>
      <c r="B33" s="219">
        <v>25</v>
      </c>
      <c r="C33" s="162">
        <v>9</v>
      </c>
      <c r="D33" s="162"/>
      <c r="E33" s="159">
        <v>7.4</v>
      </c>
      <c r="F33" s="159">
        <v>7.42</v>
      </c>
      <c r="G33" s="281">
        <v>1552</v>
      </c>
      <c r="H33" s="281">
        <v>2550</v>
      </c>
      <c r="I33" s="281">
        <v>70.000000000000057</v>
      </c>
      <c r="J33" s="281">
        <v>20.500000000000032</v>
      </c>
      <c r="K33" s="417">
        <f t="shared" si="1"/>
        <v>70.714285714285694</v>
      </c>
      <c r="L33" s="281">
        <v>245.3</v>
      </c>
      <c r="M33" s="281">
        <v>9.84</v>
      </c>
      <c r="N33" s="417">
        <f t="shared" si="2"/>
        <v>95.988585405625756</v>
      </c>
      <c r="O33" s="281">
        <v>446</v>
      </c>
      <c r="P33" s="281">
        <v>41</v>
      </c>
      <c r="Q33" s="417">
        <f t="shared" si="3"/>
        <v>90.807174887892373</v>
      </c>
      <c r="R33" s="157"/>
      <c r="S33" s="157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6"/>
      <c r="AE33" s="417" t="str">
        <f t="shared" si="5"/>
        <v/>
      </c>
      <c r="AF33" s="156"/>
      <c r="AG33" s="156"/>
      <c r="AH33" s="127" t="s">
        <v>214</v>
      </c>
      <c r="AI33" s="156" t="s">
        <v>215</v>
      </c>
      <c r="AJ33" s="156" t="s">
        <v>216</v>
      </c>
      <c r="AK33" s="156" t="s">
        <v>216</v>
      </c>
      <c r="AL33" s="163">
        <v>17.600000000000001</v>
      </c>
      <c r="AM33" s="163">
        <v>0.9</v>
      </c>
      <c r="AN33" s="232"/>
      <c r="AO33" s="162">
        <v>820</v>
      </c>
      <c r="AP33" s="312">
        <v>377.0114942528736</v>
      </c>
      <c r="AQ33" s="442">
        <v>2175</v>
      </c>
      <c r="AR33" s="442">
        <v>3779.9999999999995</v>
      </c>
      <c r="AS33" s="514">
        <v>89</v>
      </c>
      <c r="AT33" s="164">
        <v>8.4600000000000009</v>
      </c>
      <c r="AU33" s="165"/>
      <c r="AV33" s="505">
        <v>7.9986956876171855E-3</v>
      </c>
      <c r="AW33" s="442"/>
      <c r="AX33" s="443"/>
      <c r="AY33" s="443"/>
      <c r="AZ33" s="443"/>
      <c r="BA33" s="443"/>
      <c r="BB33" s="443" t="s">
        <v>213</v>
      </c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17">
        <v>1.5</v>
      </c>
    </row>
    <row r="34" spans="1:69" s="42" customFormat="1" ht="24.95" customHeight="1" x14ac:dyDescent="0.25">
      <c r="A34" s="218" t="s">
        <v>48</v>
      </c>
      <c r="B34" s="219">
        <v>26</v>
      </c>
      <c r="C34" s="162">
        <v>12</v>
      </c>
      <c r="D34" s="162"/>
      <c r="E34" s="159"/>
      <c r="F34" s="159"/>
      <c r="G34" s="281"/>
      <c r="H34" s="281"/>
      <c r="I34" s="281" t="s">
        <v>213</v>
      </c>
      <c r="J34" s="281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157"/>
      <c r="S34" s="157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7"/>
      <c r="AE34" s="417" t="str">
        <f t="shared" si="5"/>
        <v/>
      </c>
      <c r="AF34" s="156"/>
      <c r="AG34" s="156"/>
      <c r="AH34" s="127"/>
      <c r="AI34" s="156"/>
      <c r="AJ34" s="156"/>
      <c r="AK34" s="156"/>
      <c r="AL34" s="163">
        <v>18</v>
      </c>
      <c r="AM34" s="163">
        <v>0.48</v>
      </c>
      <c r="AN34" s="232"/>
      <c r="AO34" s="162">
        <v>800</v>
      </c>
      <c r="AP34" s="312" t="s">
        <v>213</v>
      </c>
      <c r="AQ34" s="442" t="s">
        <v>213</v>
      </c>
      <c r="AR34" s="442" t="s">
        <v>213</v>
      </c>
      <c r="AS34" s="514" t="s">
        <v>213</v>
      </c>
      <c r="AT34" s="164">
        <v>9.7166921898928038</v>
      </c>
      <c r="AU34" s="165"/>
      <c r="AV34" s="505" t="s">
        <v>213</v>
      </c>
      <c r="AW34" s="442"/>
      <c r="AX34" s="443"/>
      <c r="AY34" s="443"/>
      <c r="AZ34" s="443"/>
      <c r="BA34" s="443"/>
      <c r="BB34" s="419">
        <v>2.54</v>
      </c>
      <c r="BC34" s="419">
        <v>8</v>
      </c>
      <c r="BD34" s="419">
        <v>2.54</v>
      </c>
      <c r="BE34" s="419">
        <v>85</v>
      </c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17">
        <v>1.5</v>
      </c>
    </row>
    <row r="35" spans="1:69" s="42" customFormat="1" ht="24.95" customHeight="1" x14ac:dyDescent="0.25">
      <c r="A35" s="218" t="s">
        <v>49</v>
      </c>
      <c r="B35" s="219">
        <v>27</v>
      </c>
      <c r="C35" s="162">
        <v>11</v>
      </c>
      <c r="D35" s="162"/>
      <c r="E35" s="159"/>
      <c r="F35" s="159"/>
      <c r="G35" s="281"/>
      <c r="H35" s="281"/>
      <c r="I35" s="281" t="s">
        <v>213</v>
      </c>
      <c r="J35" s="281" t="s">
        <v>213</v>
      </c>
      <c r="K35" s="417" t="str">
        <f t="shared" si="1"/>
        <v/>
      </c>
      <c r="L35" s="281"/>
      <c r="M35" s="281"/>
      <c r="N35" s="417" t="str">
        <f t="shared" si="2"/>
        <v/>
      </c>
      <c r="O35" s="281"/>
      <c r="P35" s="281"/>
      <c r="Q35" s="417" t="str">
        <f t="shared" si="3"/>
        <v/>
      </c>
      <c r="R35" s="157"/>
      <c r="S35" s="157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7"/>
      <c r="AE35" s="417" t="str">
        <f t="shared" si="5"/>
        <v/>
      </c>
      <c r="AF35" s="156"/>
      <c r="AG35" s="156"/>
      <c r="AH35" s="127"/>
      <c r="AI35" s="156"/>
      <c r="AJ35" s="156"/>
      <c r="AK35" s="156"/>
      <c r="AL35" s="163">
        <v>18.100000000000001</v>
      </c>
      <c r="AM35" s="163">
        <v>0.22</v>
      </c>
      <c r="AN35" s="232"/>
      <c r="AO35" s="162">
        <v>800</v>
      </c>
      <c r="AP35" s="312" t="s">
        <v>213</v>
      </c>
      <c r="AQ35" s="442" t="s">
        <v>213</v>
      </c>
      <c r="AR35" s="442" t="s">
        <v>213</v>
      </c>
      <c r="AS35" s="514" t="s">
        <v>213</v>
      </c>
      <c r="AT35" s="164">
        <v>9.7166921898928038</v>
      </c>
      <c r="AU35" s="165" t="s">
        <v>213</v>
      </c>
      <c r="AV35" s="505" t="s">
        <v>213</v>
      </c>
      <c r="AW35" s="442"/>
      <c r="AX35" s="443"/>
      <c r="AY35" s="443"/>
      <c r="AZ35" s="443"/>
      <c r="BA35" s="443"/>
      <c r="BB35" s="419" t="s">
        <v>213</v>
      </c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17">
        <v>1.5</v>
      </c>
    </row>
    <row r="36" spans="1:69" s="42" customFormat="1" ht="24.95" customHeight="1" x14ac:dyDescent="0.25">
      <c r="A36" s="218" t="s">
        <v>50</v>
      </c>
      <c r="B36" s="219">
        <v>28</v>
      </c>
      <c r="C36" s="162">
        <v>13</v>
      </c>
      <c r="D36" s="162"/>
      <c r="E36" s="159">
        <v>7.54</v>
      </c>
      <c r="F36" s="159">
        <v>7.33</v>
      </c>
      <c r="G36" s="281">
        <v>2260</v>
      </c>
      <c r="H36" s="281">
        <v>2370</v>
      </c>
      <c r="I36" s="281">
        <v>129.99999999999983</v>
      </c>
      <c r="J36" s="281">
        <v>7.4999999999999378</v>
      </c>
      <c r="K36" s="417">
        <f t="shared" si="1"/>
        <v>94.230769230769269</v>
      </c>
      <c r="L36" s="281">
        <v>204.28571428571405</v>
      </c>
      <c r="M36" s="281">
        <v>4.4999999999999627</v>
      </c>
      <c r="N36" s="417">
        <f t="shared" si="2"/>
        <v>97.797202797202814</v>
      </c>
      <c r="O36" s="281">
        <v>371.42857142857099</v>
      </c>
      <c r="P36" s="281">
        <v>18.749999999999844</v>
      </c>
      <c r="Q36" s="417">
        <f t="shared" si="3"/>
        <v>94.951923076923123</v>
      </c>
      <c r="R36" s="157"/>
      <c r="S36" s="157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7"/>
      <c r="AE36" s="417" t="str">
        <f t="shared" si="5"/>
        <v/>
      </c>
      <c r="AF36" s="156"/>
      <c r="AG36" s="156"/>
      <c r="AH36" s="127" t="s">
        <v>214</v>
      </c>
      <c r="AI36" s="156" t="s">
        <v>215</v>
      </c>
      <c r="AJ36" s="156" t="s">
        <v>216</v>
      </c>
      <c r="AK36" s="156" t="s">
        <v>216</v>
      </c>
      <c r="AL36" s="163">
        <v>19</v>
      </c>
      <c r="AM36" s="163">
        <v>0.18</v>
      </c>
      <c r="AN36" s="232"/>
      <c r="AO36" s="162">
        <v>800</v>
      </c>
      <c r="AP36" s="312">
        <v>446.92737430167597</v>
      </c>
      <c r="AQ36" s="442">
        <v>1790</v>
      </c>
      <c r="AR36" s="442">
        <v>2539.9999999999991</v>
      </c>
      <c r="AS36" s="514">
        <v>90</v>
      </c>
      <c r="AT36" s="164">
        <v>9.0642857142857149</v>
      </c>
      <c r="AU36" s="165">
        <v>89.429527559055146</v>
      </c>
      <c r="AV36" s="505">
        <v>1.1691404773539551E-2</v>
      </c>
      <c r="AW36" s="442">
        <v>20</v>
      </c>
      <c r="AX36" s="442"/>
      <c r="AY36" s="443"/>
      <c r="AZ36" s="443"/>
      <c r="BA36" s="443"/>
      <c r="BB36" s="443" t="s">
        <v>213</v>
      </c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17">
        <v>1.4</v>
      </c>
    </row>
    <row r="37" spans="1:69" s="42" customFormat="1" ht="24.95" customHeight="1" x14ac:dyDescent="0.25">
      <c r="A37" s="218" t="s">
        <v>51</v>
      </c>
      <c r="B37" s="219">
        <v>29</v>
      </c>
      <c r="C37" s="162">
        <v>14</v>
      </c>
      <c r="D37" s="162"/>
      <c r="E37" s="159"/>
      <c r="F37" s="159"/>
      <c r="G37" s="281"/>
      <c r="H37" s="281"/>
      <c r="I37" s="281" t="s">
        <v>213</v>
      </c>
      <c r="J37" s="281" t="s">
        <v>213</v>
      </c>
      <c r="K37" s="417" t="str">
        <f t="shared" si="1"/>
        <v/>
      </c>
      <c r="L37" s="281"/>
      <c r="M37" s="281"/>
      <c r="N37" s="417" t="str">
        <f t="shared" si="2"/>
        <v/>
      </c>
      <c r="O37" s="281"/>
      <c r="P37" s="281"/>
      <c r="Q37" s="417" t="str">
        <f t="shared" si="3"/>
        <v/>
      </c>
      <c r="R37" s="157"/>
      <c r="S37" s="157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7"/>
      <c r="AE37" s="417" t="str">
        <f t="shared" si="5"/>
        <v/>
      </c>
      <c r="AF37" s="156"/>
      <c r="AG37" s="156"/>
      <c r="AH37" s="127"/>
      <c r="AI37" s="156"/>
      <c r="AJ37" s="156"/>
      <c r="AK37" s="156"/>
      <c r="AL37" s="163">
        <v>17.899999999999999</v>
      </c>
      <c r="AM37" s="163">
        <v>0.18</v>
      </c>
      <c r="AN37" s="232"/>
      <c r="AO37" s="162">
        <v>800</v>
      </c>
      <c r="AP37" s="312" t="s">
        <v>213</v>
      </c>
      <c r="AQ37" s="442" t="s">
        <v>213</v>
      </c>
      <c r="AR37" s="442" t="s">
        <v>213</v>
      </c>
      <c r="AS37" s="514" t="s">
        <v>213</v>
      </c>
      <c r="AT37" s="164">
        <v>9.0642857142857149</v>
      </c>
      <c r="AU37" s="165" t="s">
        <v>213</v>
      </c>
      <c r="AV37" s="505" t="s">
        <v>213</v>
      </c>
      <c r="AW37" s="442"/>
      <c r="AX37" s="443"/>
      <c r="AY37" s="443"/>
      <c r="AZ37" s="443"/>
      <c r="BA37" s="443"/>
      <c r="BB37" s="443" t="s">
        <v>213</v>
      </c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17">
        <v>1.5</v>
      </c>
    </row>
    <row r="38" spans="1:69" s="42" customFormat="1" ht="24.95" customHeight="1" x14ac:dyDescent="0.25">
      <c r="A38" s="218" t="s">
        <v>52</v>
      </c>
      <c r="B38" s="219">
        <v>30</v>
      </c>
      <c r="C38" s="162">
        <v>12</v>
      </c>
      <c r="D38" s="162"/>
      <c r="E38" s="159"/>
      <c r="F38" s="159"/>
      <c r="G38" s="281"/>
      <c r="H38" s="281"/>
      <c r="I38" s="281" t="s">
        <v>213</v>
      </c>
      <c r="J38" s="281" t="s">
        <v>213</v>
      </c>
      <c r="K38" s="417" t="str">
        <f t="shared" si="1"/>
        <v/>
      </c>
      <c r="L38" s="446"/>
      <c r="M38" s="446"/>
      <c r="N38" s="417" t="str">
        <f t="shared" si="2"/>
        <v/>
      </c>
      <c r="O38" s="281"/>
      <c r="P38" s="281"/>
      <c r="Q38" s="417" t="str">
        <f t="shared" si="3"/>
        <v/>
      </c>
      <c r="R38" s="157"/>
      <c r="S38" s="157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417" t="str">
        <f t="shared" si="5"/>
        <v/>
      </c>
      <c r="AF38" s="156"/>
      <c r="AG38" s="156"/>
      <c r="AH38" s="127"/>
      <c r="AI38" s="156"/>
      <c r="AJ38" s="156"/>
      <c r="AK38" s="156"/>
      <c r="AL38" s="309"/>
      <c r="AM38" s="232"/>
      <c r="AN38" s="232"/>
      <c r="AO38" s="162"/>
      <c r="AP38" s="312"/>
      <c r="AQ38" s="513"/>
      <c r="AR38" s="419"/>
      <c r="AS38" s="514"/>
      <c r="AT38" s="164">
        <v>15.862500000000001</v>
      </c>
      <c r="AU38" s="165" t="s">
        <v>213</v>
      </c>
      <c r="AV38" s="163" t="s">
        <v>213</v>
      </c>
      <c r="AW38" s="443"/>
      <c r="AX38" s="442"/>
      <c r="AY38" s="443"/>
      <c r="AZ38" s="443"/>
      <c r="BA38" s="443"/>
      <c r="BB38" s="443" t="s">
        <v>213</v>
      </c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17"/>
    </row>
    <row r="39" spans="1:69" s="42" customFormat="1" ht="24.95" customHeight="1" thickBot="1" x14ac:dyDescent="0.3">
      <c r="A39" s="220"/>
      <c r="B39" s="221"/>
      <c r="C39" s="167"/>
      <c r="D39" s="167"/>
      <c r="E39" s="159"/>
      <c r="F39" s="159"/>
      <c r="G39" s="159"/>
      <c r="H39" s="159"/>
      <c r="I39" s="446"/>
      <c r="J39" s="446"/>
      <c r="K39" s="417" t="str">
        <f t="shared" si="1"/>
        <v/>
      </c>
      <c r="L39" s="446"/>
      <c r="M39" s="446"/>
      <c r="N39" s="417" t="str">
        <f t="shared" si="2"/>
        <v/>
      </c>
      <c r="O39" s="446"/>
      <c r="P39" s="446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417" t="str">
        <f t="shared" si="5"/>
        <v/>
      </c>
      <c r="AF39" s="156"/>
      <c r="AG39" s="156"/>
      <c r="AH39" s="127"/>
      <c r="AI39" s="156"/>
      <c r="AJ39" s="156"/>
      <c r="AK39" s="289"/>
      <c r="AL39" s="310"/>
      <c r="AM39" s="233"/>
      <c r="AN39" s="233"/>
      <c r="AO39" s="167"/>
      <c r="AP39" s="313"/>
      <c r="AQ39" s="444"/>
      <c r="AR39" s="445"/>
      <c r="AS39" s="315"/>
      <c r="AT39" s="169"/>
      <c r="AU39" s="170"/>
      <c r="AV39" s="167"/>
      <c r="AW39" s="448"/>
      <c r="AX39" s="448"/>
      <c r="AY39" s="448"/>
      <c r="AZ39" s="448"/>
      <c r="BA39" s="448"/>
      <c r="BB39" s="448" t="s">
        <v>213</v>
      </c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/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491.58333333333331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70</v>
      </c>
      <c r="AX40" s="172">
        <f>SUM(AX9:AX39)</f>
        <v>2000</v>
      </c>
      <c r="AY40" s="172">
        <f>SUM(AY9:AY39)</f>
        <v>0</v>
      </c>
      <c r="AZ40" s="177"/>
      <c r="BA40" s="177"/>
      <c r="BB40" s="172"/>
      <c r="BC40" s="172">
        <f>SUM(BC9:BC39)</f>
        <v>8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 t="shared" ref="C41:J41" si="7">IF(SUM(C9:C39)=0,"",AVERAGE(C9:C39))</f>
        <v>16.386111111111109</v>
      </c>
      <c r="D41" s="179" t="str">
        <f t="shared" si="7"/>
        <v/>
      </c>
      <c r="E41" s="179">
        <f t="shared" si="7"/>
        <v>7.4300000000000006</v>
      </c>
      <c r="F41" s="179">
        <f t="shared" si="7"/>
        <v>7.4288888888888884</v>
      </c>
      <c r="G41" s="178">
        <f t="shared" si="7"/>
        <v>2250.3333333333335</v>
      </c>
      <c r="H41" s="178">
        <f t="shared" si="7"/>
        <v>2239</v>
      </c>
      <c r="I41" s="178">
        <f t="shared" si="7"/>
        <v>171.11111111111111</v>
      </c>
      <c r="J41" s="178">
        <f t="shared" si="7"/>
        <v>16.277777777777761</v>
      </c>
      <c r="K41" s="180">
        <f t="shared" ref="K41:AE41" si="8">IF(SUM(K9:K39)=0,"",AVERAGE(K9:K39))</f>
        <v>87.363296880905978</v>
      </c>
      <c r="L41" s="178">
        <f t="shared" si="8"/>
        <v>317.01269841269846</v>
      </c>
      <c r="M41" s="178">
        <f t="shared" si="8"/>
        <v>15.382222222222218</v>
      </c>
      <c r="N41" s="180">
        <f t="shared" si="8"/>
        <v>86.824670977781693</v>
      </c>
      <c r="O41" s="178">
        <f t="shared" si="8"/>
        <v>578.50793650793651</v>
      </c>
      <c r="P41" s="178">
        <f t="shared" si="8"/>
        <v>55.944444444444429</v>
      </c>
      <c r="Q41" s="180">
        <f t="shared" si="8"/>
        <v>83.291817809363224</v>
      </c>
      <c r="R41" s="180">
        <f t="shared" si="8"/>
        <v>76.800000000000011</v>
      </c>
      <c r="S41" s="180">
        <f t="shared" si="8"/>
        <v>21.35</v>
      </c>
      <c r="T41" s="180">
        <f t="shared" si="8"/>
        <v>64.45</v>
      </c>
      <c r="U41" s="180">
        <f t="shared" si="8"/>
        <v>19.3</v>
      </c>
      <c r="V41" s="179">
        <f t="shared" si="8"/>
        <v>1.3</v>
      </c>
      <c r="W41" s="179">
        <f t="shared" si="8"/>
        <v>0.75</v>
      </c>
      <c r="X41" s="179" t="str">
        <f t="shared" si="8"/>
        <v/>
      </c>
      <c r="Y41" s="179" t="str">
        <f t="shared" si="8"/>
        <v/>
      </c>
      <c r="Z41" s="180">
        <f t="shared" si="8"/>
        <v>78.099999999999994</v>
      </c>
      <c r="AA41" s="180">
        <f t="shared" si="8"/>
        <v>22.1</v>
      </c>
      <c r="AB41" s="180">
        <f t="shared" si="8"/>
        <v>68.392756083757774</v>
      </c>
      <c r="AC41" s="180">
        <f t="shared" si="8"/>
        <v>7.6499999999999995</v>
      </c>
      <c r="AD41" s="180">
        <f t="shared" si="8"/>
        <v>3.2</v>
      </c>
      <c r="AE41" s="180">
        <f t="shared" si="8"/>
        <v>52.742787484762289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15.524000000000001</v>
      </c>
      <c r="AM41" s="180">
        <f t="shared" si="9"/>
        <v>0.23279999999999998</v>
      </c>
      <c r="AN41" s="180" t="str">
        <f t="shared" si="9"/>
        <v/>
      </c>
      <c r="AO41" s="180">
        <f t="shared" si="9"/>
        <v>789.6</v>
      </c>
      <c r="AP41" s="180">
        <f t="shared" si="9"/>
        <v>380.2098012048807</v>
      </c>
      <c r="AQ41" s="180">
        <f t="shared" si="9"/>
        <v>2175</v>
      </c>
      <c r="AR41" s="180">
        <f t="shared" si="9"/>
        <v>2980</v>
      </c>
      <c r="AS41" s="180">
        <f t="shared" si="9"/>
        <v>89.761521078659072</v>
      </c>
      <c r="AT41" s="180">
        <f t="shared" si="9"/>
        <v>7.2978324149354989</v>
      </c>
      <c r="AU41" s="180">
        <f t="shared" si="9"/>
        <v>76.207220327455232</v>
      </c>
      <c r="AV41" s="180">
        <f t="shared" si="9"/>
        <v>1.9785479459398802E-2</v>
      </c>
      <c r="AW41" s="180">
        <f t="shared" si="9"/>
        <v>23.333333333333332</v>
      </c>
      <c r="AX41" s="180">
        <f t="shared" si="9"/>
        <v>2000</v>
      </c>
      <c r="AY41" s="180" t="str">
        <f t="shared" si="9"/>
        <v/>
      </c>
      <c r="AZ41" s="178"/>
      <c r="BA41" s="178"/>
      <c r="BB41" s="180">
        <f t="shared" ref="BB41:BE41" si="10">IF(SUM(BB9:BB39)=0,"",AVERAGE(BB9:BB39))</f>
        <v>2.54</v>
      </c>
      <c r="BC41" s="180">
        <f t="shared" si="10"/>
        <v>8</v>
      </c>
      <c r="BD41" s="180">
        <f t="shared" si="10"/>
        <v>2.54</v>
      </c>
      <c r="BE41" s="180">
        <f t="shared" si="10"/>
        <v>85</v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1.5279999999999998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9</v>
      </c>
      <c r="D42" s="182">
        <f t="shared" ref="D42:J42" si="12">MIN(D9:D39)</f>
        <v>0</v>
      </c>
      <c r="E42" s="183">
        <f t="shared" si="12"/>
        <v>7.1</v>
      </c>
      <c r="F42" s="183">
        <f t="shared" si="12"/>
        <v>7.16</v>
      </c>
      <c r="G42" s="182">
        <f t="shared" si="12"/>
        <v>1552</v>
      </c>
      <c r="H42" s="182">
        <f t="shared" si="12"/>
        <v>1544</v>
      </c>
      <c r="I42" s="182">
        <f t="shared" si="12"/>
        <v>60</v>
      </c>
      <c r="J42" s="182">
        <f t="shared" si="12"/>
        <v>3.9999999999999756</v>
      </c>
      <c r="K42" s="184">
        <f t="shared" ref="K42:AE42" si="13">MIN(K9:K39)</f>
        <v>70</v>
      </c>
      <c r="L42" s="182">
        <f t="shared" si="13"/>
        <v>39</v>
      </c>
      <c r="M42" s="182">
        <f t="shared" si="13"/>
        <v>4.4999999999999627</v>
      </c>
      <c r="N42" s="184">
        <f t="shared" si="13"/>
        <v>17.948717948717949</v>
      </c>
      <c r="O42" s="182">
        <f t="shared" si="13"/>
        <v>90</v>
      </c>
      <c r="P42" s="182">
        <f t="shared" si="13"/>
        <v>18.749999999999844</v>
      </c>
      <c r="Q42" s="184">
        <f t="shared" si="13"/>
        <v>33.333333333333329</v>
      </c>
      <c r="R42" s="184">
        <f t="shared" si="13"/>
        <v>56</v>
      </c>
      <c r="S42" s="184">
        <f t="shared" si="13"/>
        <v>18.099999999999998</v>
      </c>
      <c r="T42" s="184">
        <f t="shared" si="13"/>
        <v>40.6</v>
      </c>
      <c r="U42" s="184">
        <f t="shared" si="13"/>
        <v>10.6</v>
      </c>
      <c r="V42" s="183">
        <f t="shared" si="13"/>
        <v>1</v>
      </c>
      <c r="W42" s="183">
        <f t="shared" si="13"/>
        <v>0.4</v>
      </c>
      <c r="X42" s="183">
        <f t="shared" si="13"/>
        <v>0</v>
      </c>
      <c r="Y42" s="183">
        <f t="shared" si="13"/>
        <v>0</v>
      </c>
      <c r="Z42" s="184">
        <f t="shared" si="13"/>
        <v>57</v>
      </c>
      <c r="AA42" s="184">
        <f t="shared" si="13"/>
        <v>19.2</v>
      </c>
      <c r="AB42" s="184">
        <f t="shared" si="13"/>
        <v>56.140350877192979</v>
      </c>
      <c r="AC42" s="184">
        <f t="shared" si="13"/>
        <v>4.5999999999999996</v>
      </c>
      <c r="AD42" s="184">
        <f>MAX(AD8:AD38)</f>
        <v>3.6</v>
      </c>
      <c r="AE42" s="184">
        <f t="shared" si="13"/>
        <v>39.130434782608695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13.5</v>
      </c>
      <c r="AM42" s="184">
        <f t="shared" si="14"/>
        <v>0.06</v>
      </c>
      <c r="AN42" s="184">
        <f t="shared" si="14"/>
        <v>0</v>
      </c>
      <c r="AO42" s="184">
        <f t="shared" si="14"/>
        <v>680</v>
      </c>
      <c r="AP42" s="184">
        <f t="shared" si="14"/>
        <v>299.42418426103643</v>
      </c>
      <c r="AQ42" s="184">
        <f t="shared" si="14"/>
        <v>1510.0000000000002</v>
      </c>
      <c r="AR42" s="184">
        <f t="shared" si="14"/>
        <v>1389.9999999999995</v>
      </c>
      <c r="AS42" s="184">
        <f t="shared" si="14"/>
        <v>88.079470198675494</v>
      </c>
      <c r="AT42" s="184">
        <f t="shared" si="14"/>
        <v>2.4679113185530923</v>
      </c>
      <c r="AU42" s="184">
        <f t="shared" si="14"/>
        <v>63.533596837944671</v>
      </c>
      <c r="AV42" s="184">
        <f t="shared" si="14"/>
        <v>4.5634839607151482E-3</v>
      </c>
      <c r="AW42" s="184">
        <f t="shared" si="14"/>
        <v>20</v>
      </c>
      <c r="AX42" s="184">
        <f t="shared" si="14"/>
        <v>2000</v>
      </c>
      <c r="AY42" s="184">
        <f t="shared" si="14"/>
        <v>0</v>
      </c>
      <c r="AZ42" s="182"/>
      <c r="BA42" s="182"/>
      <c r="BB42" s="184">
        <f t="shared" ref="BB42:BE42" si="15">MIN(BB9:BB39)</f>
        <v>2.54</v>
      </c>
      <c r="BC42" s="184">
        <f t="shared" si="15"/>
        <v>8</v>
      </c>
      <c r="BD42" s="184">
        <f t="shared" si="15"/>
        <v>2.54</v>
      </c>
      <c r="BE42" s="184">
        <f t="shared" si="15"/>
        <v>85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1.2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52</v>
      </c>
      <c r="D43" s="186">
        <f t="shared" ref="D43:J43" si="17">MAX(D9:D39)</f>
        <v>0</v>
      </c>
      <c r="E43" s="187">
        <f t="shared" si="17"/>
        <v>7.96</v>
      </c>
      <c r="F43" s="187">
        <f t="shared" si="17"/>
        <v>7.8</v>
      </c>
      <c r="G43" s="186">
        <f t="shared" si="17"/>
        <v>3100</v>
      </c>
      <c r="H43" s="186">
        <f t="shared" si="17"/>
        <v>2700</v>
      </c>
      <c r="I43" s="186">
        <f t="shared" si="17"/>
        <v>380.00000000000006</v>
      </c>
      <c r="J43" s="186">
        <f t="shared" si="17"/>
        <v>26.99999999999994</v>
      </c>
      <c r="K43" s="188">
        <f t="shared" ref="K43:AE43" si="18">MAX(K9:K39)</f>
        <v>95.65789473684211</v>
      </c>
      <c r="L43" s="186">
        <f t="shared" si="18"/>
        <v>597.14285714285734</v>
      </c>
      <c r="M43" s="186">
        <f t="shared" si="18"/>
        <v>32</v>
      </c>
      <c r="N43" s="188">
        <f t="shared" si="18"/>
        <v>98.34210526315789</v>
      </c>
      <c r="O43" s="186">
        <f t="shared" si="18"/>
        <v>1085.714285714286</v>
      </c>
      <c r="P43" s="186">
        <f t="shared" si="18"/>
        <v>98</v>
      </c>
      <c r="Q43" s="188">
        <f t="shared" si="18"/>
        <v>96.200657894736835</v>
      </c>
      <c r="R43" s="188">
        <f t="shared" si="18"/>
        <v>97.600000000000009</v>
      </c>
      <c r="S43" s="188">
        <f t="shared" si="18"/>
        <v>24.6</v>
      </c>
      <c r="T43" s="188">
        <f t="shared" si="18"/>
        <v>88.3</v>
      </c>
      <c r="U43" s="188">
        <f t="shared" si="18"/>
        <v>28</v>
      </c>
      <c r="V43" s="187">
        <f t="shared" si="18"/>
        <v>1.6</v>
      </c>
      <c r="W43" s="187">
        <f t="shared" si="18"/>
        <v>1.1000000000000001</v>
      </c>
      <c r="X43" s="187">
        <f t="shared" si="18"/>
        <v>0</v>
      </c>
      <c r="Y43" s="187">
        <f t="shared" si="18"/>
        <v>0</v>
      </c>
      <c r="Z43" s="188">
        <f t="shared" si="18"/>
        <v>99.2</v>
      </c>
      <c r="AA43" s="188">
        <f t="shared" si="18"/>
        <v>25</v>
      </c>
      <c r="AB43" s="188">
        <f t="shared" si="18"/>
        <v>80.645161290322577</v>
      </c>
      <c r="AC43" s="188">
        <f t="shared" si="18"/>
        <v>10.7</v>
      </c>
      <c r="AD43" s="188">
        <f>MAX(AD9:AD39)</f>
        <v>3.6</v>
      </c>
      <c r="AE43" s="188">
        <f t="shared" si="18"/>
        <v>66.355140186915889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19</v>
      </c>
      <c r="AM43" s="188">
        <f t="shared" si="19"/>
        <v>0.9</v>
      </c>
      <c r="AN43" s="188">
        <f t="shared" si="19"/>
        <v>0</v>
      </c>
      <c r="AO43" s="188">
        <f t="shared" si="19"/>
        <v>920</v>
      </c>
      <c r="AP43" s="188">
        <f t="shared" si="19"/>
        <v>562.91390728476813</v>
      </c>
      <c r="AQ43" s="188">
        <f t="shared" si="19"/>
        <v>2849.9999999999995</v>
      </c>
      <c r="AR43" s="188">
        <f t="shared" si="19"/>
        <v>3795</v>
      </c>
      <c r="AS43" s="188">
        <f t="shared" si="19"/>
        <v>91.17082533589253</v>
      </c>
      <c r="AT43" s="188">
        <f t="shared" si="19"/>
        <v>15.862500000000001</v>
      </c>
      <c r="AU43" s="188">
        <f t="shared" si="19"/>
        <v>89.429527559055146</v>
      </c>
      <c r="AV43" s="188">
        <f t="shared" si="19"/>
        <v>4.7056174715749195E-2</v>
      </c>
      <c r="AW43" s="188">
        <f t="shared" si="19"/>
        <v>30</v>
      </c>
      <c r="AX43" s="188">
        <f t="shared" si="19"/>
        <v>2000</v>
      </c>
      <c r="AY43" s="188">
        <f t="shared" si="19"/>
        <v>0</v>
      </c>
      <c r="AZ43" s="186"/>
      <c r="BA43" s="186"/>
      <c r="BB43" s="188">
        <f t="shared" ref="BB43:BE43" si="20">MAX(BB9:BB39)</f>
        <v>2.54</v>
      </c>
      <c r="BC43" s="188">
        <f t="shared" si="20"/>
        <v>8</v>
      </c>
      <c r="BD43" s="188">
        <f t="shared" si="20"/>
        <v>2.54</v>
      </c>
      <c r="BE43" s="188">
        <f t="shared" si="20"/>
        <v>85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2.5</v>
      </c>
    </row>
    <row r="44" spans="1:69" s="42" customFormat="1" ht="24.95" customHeight="1" x14ac:dyDescent="0.25">
      <c r="A44" s="117" t="s">
        <v>54</v>
      </c>
      <c r="B44" s="432"/>
      <c r="C44" s="189">
        <f>AVERAGE(C11:C14,C19:C22,C25:C29,C32:C36)</f>
        <v>18.018518518518519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AVERAGE(C9,C16,C23,C30,C37)</f>
        <v>14.7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AVERAGE(C10,C15,C17:C18,C24,C31,C38,)</f>
        <v>11.71875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AVERAGE(C9:C10,C15:C18,C23:C24,C30:C31,C37:C38)</f>
        <v>13.9375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14.59369212962963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3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9:BQ50 AF44:BQ48 K44:AE48 K9:K39 AF40:BA43 AC34:AE39 N9:N39 K40:N43 Q40:AE43 Q39:Y39 Q9:Q38 AE9:AE31 AE32:AE33 BF40:BP4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V52"/>
  <sheetViews>
    <sheetView topLeftCell="BL15" zoomScale="55" zoomScaleNormal="55" workbookViewId="0">
      <selection activeCell="BR15" sqref="BR15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6" s="44" customFormat="1" ht="21" customHeight="1" thickBot="1" x14ac:dyDescent="0.3">
      <c r="A2" s="677" t="s">
        <v>91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6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6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6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</row>
    <row r="6" spans="1:256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6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6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6" s="42" customFormat="1" ht="24.95" customHeight="1" x14ac:dyDescent="0.25">
      <c r="A9" s="218" t="s">
        <v>53</v>
      </c>
      <c r="B9" s="217">
        <v>1</v>
      </c>
      <c r="C9" s="156">
        <v>11</v>
      </c>
      <c r="D9" s="156"/>
      <c r="E9" s="159"/>
      <c r="F9" s="159"/>
      <c r="G9" s="281"/>
      <c r="H9" s="281"/>
      <c r="I9" s="446" t="s">
        <v>213</v>
      </c>
      <c r="J9" s="446" t="s">
        <v>213</v>
      </c>
      <c r="K9" s="417" t="str">
        <f>IF(AND(I9&lt;&gt;"",J9&lt;&gt;""),(I9-J9)/I9*100,"")</f>
        <v/>
      </c>
      <c r="L9" s="446"/>
      <c r="M9" s="446"/>
      <c r="N9" s="417" t="str">
        <f>IF(AND(L9&lt;&gt;"",M9&lt;&gt;""),(L9-M9)/L9*100,"")</f>
        <v/>
      </c>
      <c r="O9" s="446"/>
      <c r="P9" s="446"/>
      <c r="Q9" s="417" t="str">
        <f>IF(AND(O9&lt;&gt;"",P9&lt;&gt;""),(O9-P9)/O9*100,"")</f>
        <v/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178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>
        <v>18.100000000000001</v>
      </c>
      <c r="AM9" s="159">
        <v>0.09</v>
      </c>
      <c r="AN9" s="231"/>
      <c r="AO9" s="156">
        <v>750</v>
      </c>
      <c r="AP9" s="127" t="s">
        <v>213</v>
      </c>
      <c r="AQ9" s="127" t="s">
        <v>213</v>
      </c>
      <c r="AR9" s="127" t="s">
        <v>213</v>
      </c>
      <c r="AS9" s="281" t="s">
        <v>213</v>
      </c>
      <c r="AT9" s="570">
        <v>7.6630434782608701</v>
      </c>
      <c r="AU9" s="160" t="s">
        <v>213</v>
      </c>
      <c r="AV9" s="512" t="s">
        <v>213</v>
      </c>
      <c r="AW9" s="514"/>
      <c r="AX9" s="514"/>
      <c r="AY9" s="441"/>
      <c r="AZ9" s="441"/>
      <c r="BA9" s="441"/>
      <c r="BB9" s="573"/>
      <c r="BC9" s="15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</v>
      </c>
    </row>
    <row r="10" spans="1:256" s="42" customFormat="1" ht="24.95" customHeight="1" x14ac:dyDescent="0.25">
      <c r="A10" s="218" t="s">
        <v>47</v>
      </c>
      <c r="B10" s="219">
        <v>2</v>
      </c>
      <c r="C10" s="162">
        <v>13</v>
      </c>
      <c r="D10" s="162"/>
      <c r="E10" s="159"/>
      <c r="F10" s="159"/>
      <c r="G10" s="281"/>
      <c r="H10" s="281"/>
      <c r="I10" s="446" t="s">
        <v>213</v>
      </c>
      <c r="J10" s="446" t="s">
        <v>213</v>
      </c>
      <c r="K10" s="417" t="str">
        <f t="shared" ref="K10:K39" si="1">IF(AND(I10&lt;&gt;"",J10&lt;&gt;""),(I10-J10)/I10*100,"")</f>
        <v/>
      </c>
      <c r="L10" s="446"/>
      <c r="M10" s="446"/>
      <c r="N10" s="417" t="str">
        <f t="shared" ref="N10:N39" si="2">IF(AND(L10&lt;&gt;"",M10&lt;&gt;""),(L10-M10)/L10*100,"")</f>
        <v/>
      </c>
      <c r="O10" s="446"/>
      <c r="P10" s="446"/>
      <c r="Q10" s="417" t="str">
        <f t="shared" ref="Q10:Q39" si="3">IF(AND(O10&lt;&gt;"",P10&lt;&gt;""),(O10-P10)/O10*100,"")</f>
        <v/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178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4">
        <v>18.2</v>
      </c>
      <c r="AM10" s="164">
        <v>0.09</v>
      </c>
      <c r="AN10" s="232"/>
      <c r="AO10" s="162">
        <v>800</v>
      </c>
      <c r="AP10" s="442" t="s">
        <v>213</v>
      </c>
      <c r="AQ10" s="442" t="s">
        <v>213</v>
      </c>
      <c r="AR10" s="442" t="s">
        <v>213</v>
      </c>
      <c r="AS10" s="514" t="s">
        <v>213</v>
      </c>
      <c r="AT10" s="570">
        <v>7.2266514806378144</v>
      </c>
      <c r="AU10" s="165" t="s">
        <v>213</v>
      </c>
      <c r="AV10" s="505" t="s">
        <v>213</v>
      </c>
      <c r="AW10" s="514"/>
      <c r="AX10" s="514"/>
      <c r="AY10" s="443"/>
      <c r="AZ10" s="443"/>
      <c r="BA10" s="443"/>
      <c r="BB10" s="506"/>
      <c r="BC10" s="162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</v>
      </c>
    </row>
    <row r="11" spans="1:256" s="42" customFormat="1" ht="24.95" customHeight="1" x14ac:dyDescent="0.25">
      <c r="A11" s="218" t="s">
        <v>48</v>
      </c>
      <c r="B11" s="219">
        <v>3</v>
      </c>
      <c r="C11" s="162">
        <v>8</v>
      </c>
      <c r="D11" s="162"/>
      <c r="E11" s="159">
        <v>7.28</v>
      </c>
      <c r="F11" s="159">
        <v>7.45</v>
      </c>
      <c r="G11" s="281">
        <v>2000</v>
      </c>
      <c r="H11" s="281">
        <v>2180</v>
      </c>
      <c r="I11" s="446">
        <v>259.99999999999994</v>
      </c>
      <c r="J11" s="446">
        <v>5.0000000000000044</v>
      </c>
      <c r="K11" s="417">
        <f t="shared" si="1"/>
        <v>98.076923076923066</v>
      </c>
      <c r="L11" s="281">
        <v>502.15000000000003</v>
      </c>
      <c r="M11" s="281">
        <v>5.04</v>
      </c>
      <c r="N11" s="417">
        <f t="shared" si="2"/>
        <v>98.996315841879905</v>
      </c>
      <c r="O11" s="281">
        <v>913</v>
      </c>
      <c r="P11" s="281">
        <v>21</v>
      </c>
      <c r="Q11" s="417">
        <f t="shared" si="3"/>
        <v>97.699890470974807</v>
      </c>
      <c r="R11" s="157"/>
      <c r="S11" s="157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447"/>
      <c r="AE11" s="178" t="str">
        <f t="shared" si="5"/>
        <v/>
      </c>
      <c r="AF11" s="156"/>
      <c r="AG11" s="156"/>
      <c r="AH11" s="127" t="s">
        <v>214</v>
      </c>
      <c r="AI11" s="156" t="s">
        <v>215</v>
      </c>
      <c r="AJ11" s="156" t="s">
        <v>216</v>
      </c>
      <c r="AK11" s="156" t="s">
        <v>216</v>
      </c>
      <c r="AL11" s="164">
        <v>18.399999999999999</v>
      </c>
      <c r="AM11" s="164">
        <v>0.09</v>
      </c>
      <c r="AN11" s="232"/>
      <c r="AO11" s="162">
        <v>780</v>
      </c>
      <c r="AP11" s="442">
        <v>372.31503579952266</v>
      </c>
      <c r="AQ11" s="442">
        <v>2095</v>
      </c>
      <c r="AR11" s="442">
        <v>1975</v>
      </c>
      <c r="AS11" s="514">
        <v>89.473684210526301</v>
      </c>
      <c r="AT11" s="570">
        <v>10.645973154362416</v>
      </c>
      <c r="AU11" s="165"/>
      <c r="AV11" s="505">
        <v>1.511046414311534E-2</v>
      </c>
      <c r="AW11" s="514">
        <v>10</v>
      </c>
      <c r="AX11" s="514"/>
      <c r="AY11" s="443"/>
      <c r="AZ11" s="443"/>
      <c r="BA11" s="443"/>
      <c r="BB11" s="506"/>
      <c r="BC11" s="162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</v>
      </c>
    </row>
    <row r="12" spans="1:256" s="42" customFormat="1" ht="24.95" customHeight="1" x14ac:dyDescent="0.25">
      <c r="A12" s="218" t="s">
        <v>49</v>
      </c>
      <c r="B12" s="219">
        <v>4</v>
      </c>
      <c r="C12" s="162">
        <v>8</v>
      </c>
      <c r="D12" s="162"/>
      <c r="E12" s="159"/>
      <c r="F12" s="159"/>
      <c r="G12" s="281"/>
      <c r="H12" s="281"/>
      <c r="I12" s="446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567"/>
      <c r="S12" s="568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178" t="str">
        <f t="shared" si="5"/>
        <v/>
      </c>
      <c r="AF12" s="156"/>
      <c r="AG12" s="156"/>
      <c r="AH12" s="127"/>
      <c r="AI12" s="156"/>
      <c r="AJ12" s="156"/>
      <c r="AK12" s="156"/>
      <c r="AL12" s="164">
        <v>18.5</v>
      </c>
      <c r="AM12" s="164">
        <v>0.23</v>
      </c>
      <c r="AN12" s="232"/>
      <c r="AO12" s="162">
        <v>760</v>
      </c>
      <c r="AP12" s="569" t="s">
        <v>213</v>
      </c>
      <c r="AQ12" s="442" t="s">
        <v>213</v>
      </c>
      <c r="AR12" s="442" t="s">
        <v>213</v>
      </c>
      <c r="AS12" s="514" t="s">
        <v>213</v>
      </c>
      <c r="AT12" s="570">
        <v>10.645973154362416</v>
      </c>
      <c r="AU12" s="571"/>
      <c r="AV12" s="572" t="s">
        <v>213</v>
      </c>
      <c r="AW12" s="514"/>
      <c r="AX12" s="514"/>
      <c r="AY12" s="443"/>
      <c r="AZ12" s="443"/>
      <c r="BA12" s="443"/>
      <c r="BB12" s="164"/>
      <c r="BC12" s="162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</v>
      </c>
    </row>
    <row r="13" spans="1:256" s="42" customFormat="1" ht="24.95" customHeight="1" x14ac:dyDescent="0.25">
      <c r="A13" s="218" t="s">
        <v>50</v>
      </c>
      <c r="B13" s="219">
        <v>5</v>
      </c>
      <c r="C13" s="162">
        <v>9</v>
      </c>
      <c r="D13" s="162"/>
      <c r="E13" s="159">
        <v>7.26</v>
      </c>
      <c r="F13" s="159">
        <v>7.23</v>
      </c>
      <c r="G13" s="281">
        <v>2380</v>
      </c>
      <c r="H13" s="281">
        <v>2100</v>
      </c>
      <c r="I13" s="446">
        <v>189</v>
      </c>
      <c r="J13" s="446">
        <v>13.000000000000025</v>
      </c>
      <c r="K13" s="417">
        <f t="shared" si="1"/>
        <v>93.121693121693099</v>
      </c>
      <c r="L13" s="281">
        <v>297</v>
      </c>
      <c r="M13" s="281">
        <v>7.8000000000000131</v>
      </c>
      <c r="N13" s="417">
        <f t="shared" si="2"/>
        <v>97.37373737373737</v>
      </c>
      <c r="O13" s="281">
        <v>540</v>
      </c>
      <c r="P13" s="281">
        <v>32.500000000000057</v>
      </c>
      <c r="Q13" s="417">
        <f t="shared" si="3"/>
        <v>93.981481481481467</v>
      </c>
      <c r="R13" s="567"/>
      <c r="S13" s="568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178" t="str">
        <f t="shared" si="5"/>
        <v/>
      </c>
      <c r="AF13" s="156"/>
      <c r="AG13" s="156"/>
      <c r="AH13" s="127" t="s">
        <v>214</v>
      </c>
      <c r="AI13" s="156" t="s">
        <v>215</v>
      </c>
      <c r="AJ13" s="156" t="s">
        <v>216</v>
      </c>
      <c r="AK13" s="156" t="s">
        <v>216</v>
      </c>
      <c r="AL13" s="164">
        <v>18.8</v>
      </c>
      <c r="AM13" s="164">
        <v>0.15</v>
      </c>
      <c r="AN13" s="232"/>
      <c r="AO13" s="162">
        <v>750</v>
      </c>
      <c r="AP13" s="442">
        <v>345.62211981566816</v>
      </c>
      <c r="AQ13" s="442">
        <v>2170.0000000000005</v>
      </c>
      <c r="AR13" s="442">
        <v>2840</v>
      </c>
      <c r="AS13" s="514">
        <v>89.400921658986164</v>
      </c>
      <c r="AT13" s="570">
        <v>9.195652173913043</v>
      </c>
      <c r="AU13" s="165"/>
      <c r="AV13" s="505">
        <v>9.7068340033336573E-3</v>
      </c>
      <c r="AW13" s="514"/>
      <c r="AX13" s="514"/>
      <c r="AY13" s="443"/>
      <c r="AZ13" s="443"/>
      <c r="BA13" s="443"/>
      <c r="BB13" s="506"/>
      <c r="BC13" s="162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</v>
      </c>
    </row>
    <row r="14" spans="1:256" s="42" customFormat="1" ht="24.95" customHeight="1" x14ac:dyDescent="0.25">
      <c r="A14" s="218" t="s">
        <v>51</v>
      </c>
      <c r="B14" s="219">
        <v>6</v>
      </c>
      <c r="C14" s="162">
        <v>10</v>
      </c>
      <c r="D14" s="162"/>
      <c r="E14" s="159"/>
      <c r="F14" s="159"/>
      <c r="G14" s="281"/>
      <c r="H14" s="281"/>
      <c r="I14" s="281" t="s">
        <v>213</v>
      </c>
      <c r="J14" s="281" t="s">
        <v>213</v>
      </c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567"/>
      <c r="S14" s="568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178" t="str">
        <f t="shared" si="5"/>
        <v/>
      </c>
      <c r="AF14" s="156"/>
      <c r="AG14" s="156"/>
      <c r="AH14" s="127"/>
      <c r="AI14" s="156"/>
      <c r="AJ14" s="156"/>
      <c r="AK14" s="156"/>
      <c r="AL14" s="164">
        <v>19</v>
      </c>
      <c r="AM14" s="164">
        <v>0.19</v>
      </c>
      <c r="AN14" s="232"/>
      <c r="AO14" s="162">
        <v>750</v>
      </c>
      <c r="AP14" s="442" t="s">
        <v>213</v>
      </c>
      <c r="AQ14" s="442" t="s">
        <v>213</v>
      </c>
      <c r="AR14" s="442" t="s">
        <v>213</v>
      </c>
      <c r="AS14" s="514" t="s">
        <v>213</v>
      </c>
      <c r="AT14" s="570">
        <v>9.195652173913043</v>
      </c>
      <c r="AU14" s="165" t="s">
        <v>213</v>
      </c>
      <c r="AV14" s="505" t="s">
        <v>213</v>
      </c>
      <c r="AW14" s="514"/>
      <c r="AX14" s="514"/>
      <c r="AY14" s="506"/>
      <c r="AZ14" s="443"/>
      <c r="BA14" s="443"/>
      <c r="BB14" s="506"/>
      <c r="BC14" s="162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</v>
      </c>
    </row>
    <row r="15" spans="1:256" s="42" customFormat="1" ht="24.95" customHeight="1" x14ac:dyDescent="0.25">
      <c r="A15" s="218" t="s">
        <v>52</v>
      </c>
      <c r="B15" s="219">
        <v>7</v>
      </c>
      <c r="C15" s="162">
        <v>12</v>
      </c>
      <c r="D15" s="162"/>
      <c r="E15" s="159"/>
      <c r="F15" s="159"/>
      <c r="G15" s="281"/>
      <c r="H15" s="281"/>
      <c r="I15" s="446" t="s">
        <v>213</v>
      </c>
      <c r="J15" s="446" t="s">
        <v>213</v>
      </c>
      <c r="K15" s="417" t="str">
        <f t="shared" si="1"/>
        <v/>
      </c>
      <c r="L15" s="281"/>
      <c r="M15" s="281"/>
      <c r="N15" s="417" t="str">
        <f t="shared" si="2"/>
        <v/>
      </c>
      <c r="O15" s="281"/>
      <c r="P15" s="281"/>
      <c r="Q15" s="417" t="str">
        <f t="shared" si="3"/>
        <v/>
      </c>
      <c r="R15" s="567"/>
      <c r="S15" s="568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178" t="str">
        <f t="shared" si="5"/>
        <v/>
      </c>
      <c r="AF15" s="156"/>
      <c r="AG15" s="156"/>
      <c r="AH15" s="127"/>
      <c r="AI15" s="156"/>
      <c r="AJ15" s="156"/>
      <c r="AK15" s="156"/>
      <c r="AL15" s="164"/>
      <c r="AM15" s="164"/>
      <c r="AN15" s="232"/>
      <c r="AO15" s="162"/>
      <c r="AP15" s="442" t="s">
        <v>213</v>
      </c>
      <c r="AQ15" s="442" t="s">
        <v>213</v>
      </c>
      <c r="AR15" s="442" t="s">
        <v>213</v>
      </c>
      <c r="AS15" s="514" t="s">
        <v>213</v>
      </c>
      <c r="AT15" s="570">
        <v>9.195652173913043</v>
      </c>
      <c r="AU15" s="165" t="s">
        <v>213</v>
      </c>
      <c r="AV15" s="505" t="s">
        <v>213</v>
      </c>
      <c r="AW15" s="514"/>
      <c r="AX15" s="514"/>
      <c r="AY15" s="443"/>
      <c r="AZ15" s="443"/>
      <c r="BA15" s="443"/>
      <c r="BB15" s="164"/>
      <c r="BC15" s="162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/>
    </row>
    <row r="16" spans="1:256" s="42" customFormat="1" ht="24.95" customHeight="1" x14ac:dyDescent="0.25">
      <c r="A16" s="218" t="s">
        <v>53</v>
      </c>
      <c r="B16" s="219">
        <v>8</v>
      </c>
      <c r="C16" s="162">
        <v>8</v>
      </c>
      <c r="D16" s="162"/>
      <c r="E16" s="159"/>
      <c r="F16" s="159"/>
      <c r="G16" s="281"/>
      <c r="H16" s="281"/>
      <c r="I16" s="281" t="s">
        <v>213</v>
      </c>
      <c r="J16" s="446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567"/>
      <c r="S16" s="568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178" t="str">
        <f t="shared" si="5"/>
        <v/>
      </c>
      <c r="AF16" s="156"/>
      <c r="AG16" s="156"/>
      <c r="AH16" s="127"/>
      <c r="AI16" s="156"/>
      <c r="AJ16" s="156"/>
      <c r="AK16" s="156"/>
      <c r="AL16" s="164">
        <v>19.2</v>
      </c>
      <c r="AM16" s="164">
        <v>0.12</v>
      </c>
      <c r="AN16" s="232"/>
      <c r="AO16" s="162">
        <v>720</v>
      </c>
      <c r="AP16" s="442" t="s">
        <v>213</v>
      </c>
      <c r="AQ16" s="442" t="s">
        <v>213</v>
      </c>
      <c r="AR16" s="442" t="s">
        <v>213</v>
      </c>
      <c r="AS16" s="514" t="s">
        <v>213</v>
      </c>
      <c r="AT16" s="570">
        <v>10.103503184713377</v>
      </c>
      <c r="AU16" s="165" t="s">
        <v>213</v>
      </c>
      <c r="AV16" s="505"/>
      <c r="AW16" s="514"/>
      <c r="AX16" s="514"/>
      <c r="AY16" s="443"/>
      <c r="AZ16" s="443"/>
      <c r="BA16" s="443"/>
      <c r="BB16" s="506"/>
      <c r="BC16" s="162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</v>
      </c>
    </row>
    <row r="17" spans="1:69" s="42" customFormat="1" ht="24.95" customHeight="1" x14ac:dyDescent="0.25">
      <c r="A17" s="218" t="s">
        <v>47</v>
      </c>
      <c r="B17" s="219">
        <v>9</v>
      </c>
      <c r="C17" s="162">
        <v>9</v>
      </c>
      <c r="D17" s="162"/>
      <c r="E17" s="159">
        <v>7.06</v>
      </c>
      <c r="F17" s="159">
        <v>7.52</v>
      </c>
      <c r="G17" s="281">
        <v>2270</v>
      </c>
      <c r="H17" s="281">
        <v>1841</v>
      </c>
      <c r="I17" s="446">
        <v>153.99999999999997</v>
      </c>
      <c r="J17" s="446">
        <v>2</v>
      </c>
      <c r="K17" s="417">
        <f t="shared" si="1"/>
        <v>98.701298701298697</v>
      </c>
      <c r="L17" s="281">
        <v>513.70000000000005</v>
      </c>
      <c r="M17" s="281">
        <v>6.4799999999999995</v>
      </c>
      <c r="N17" s="417">
        <f t="shared" si="2"/>
        <v>98.73856336383102</v>
      </c>
      <c r="O17" s="281">
        <v>934</v>
      </c>
      <c r="P17" s="281">
        <v>27</v>
      </c>
      <c r="Q17" s="417">
        <f t="shared" si="3"/>
        <v>97.109207708779451</v>
      </c>
      <c r="R17" s="567">
        <v>136.5</v>
      </c>
      <c r="S17" s="568">
        <v>3.0999999999999996</v>
      </c>
      <c r="T17" s="157">
        <v>54.5</v>
      </c>
      <c r="U17" s="157">
        <v>0.4</v>
      </c>
      <c r="V17" s="157">
        <v>1.5</v>
      </c>
      <c r="W17" s="157">
        <v>0.7</v>
      </c>
      <c r="X17" s="157"/>
      <c r="Y17" s="157"/>
      <c r="Z17" s="305">
        <f t="shared" ref="Z17:AA39" si="6">IF(AND(R17&lt;&gt;"",V17&lt;&gt;""),R17+V17,"")</f>
        <v>138</v>
      </c>
      <c r="AA17" s="305">
        <f t="shared" si="6"/>
        <v>3.8</v>
      </c>
      <c r="AB17" s="304">
        <f t="shared" si="4"/>
        <v>97.246376811594189</v>
      </c>
      <c r="AC17" s="157">
        <v>13.9</v>
      </c>
      <c r="AD17" s="447">
        <v>2.2999999999999998</v>
      </c>
      <c r="AE17" s="178">
        <f t="shared" si="5"/>
        <v>83.453237410071949</v>
      </c>
      <c r="AF17" s="156"/>
      <c r="AG17" s="156"/>
      <c r="AH17" s="127" t="s">
        <v>214</v>
      </c>
      <c r="AI17" s="156" t="s">
        <v>215</v>
      </c>
      <c r="AJ17" s="156" t="s">
        <v>216</v>
      </c>
      <c r="AK17" s="156" t="s">
        <v>216</v>
      </c>
      <c r="AL17" s="164">
        <v>19.3</v>
      </c>
      <c r="AM17" s="164">
        <v>0.11</v>
      </c>
      <c r="AN17" s="232"/>
      <c r="AO17" s="162">
        <v>700</v>
      </c>
      <c r="AP17" s="442">
        <v>343.69885433715211</v>
      </c>
      <c r="AQ17" s="442">
        <v>2036.6666666666672</v>
      </c>
      <c r="AR17" s="442">
        <v>2040</v>
      </c>
      <c r="AS17" s="514">
        <v>86.415711947626832</v>
      </c>
      <c r="AT17" s="570">
        <v>12.344357976653697</v>
      </c>
      <c r="AU17" s="165"/>
      <c r="AV17" s="505">
        <v>1.7888358811853602E-2</v>
      </c>
      <c r="AW17" s="514"/>
      <c r="AX17" s="514"/>
      <c r="AY17" s="443"/>
      <c r="AZ17" s="443"/>
      <c r="BA17" s="443"/>
      <c r="BB17" s="506"/>
      <c r="BC17" s="162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</v>
      </c>
    </row>
    <row r="18" spans="1:69" s="42" customFormat="1" ht="24.95" customHeight="1" x14ac:dyDescent="0.25">
      <c r="A18" s="218" t="s">
        <v>48</v>
      </c>
      <c r="B18" s="219">
        <v>10</v>
      </c>
      <c r="C18" s="162">
        <v>10</v>
      </c>
      <c r="D18" s="162"/>
      <c r="E18" s="159">
        <v>7.4</v>
      </c>
      <c r="F18" s="159">
        <v>7.6</v>
      </c>
      <c r="G18" s="281">
        <v>2500</v>
      </c>
      <c r="H18" s="281">
        <v>2100</v>
      </c>
      <c r="I18" s="446">
        <v>140</v>
      </c>
      <c r="J18" s="281">
        <v>5</v>
      </c>
      <c r="K18" s="417">
        <f t="shared" si="1"/>
        <v>96.428571428571431</v>
      </c>
      <c r="L18" s="281">
        <v>280</v>
      </c>
      <c r="M18" s="281">
        <v>5</v>
      </c>
      <c r="N18" s="417">
        <f t="shared" si="2"/>
        <v>98.214285714285708</v>
      </c>
      <c r="O18" s="281">
        <v>700</v>
      </c>
      <c r="P18" s="281">
        <v>24</v>
      </c>
      <c r="Q18" s="417">
        <f t="shared" si="3"/>
        <v>96.571428571428569</v>
      </c>
      <c r="R18" s="567"/>
      <c r="S18" s="568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6"/>
      <c r="AE18" s="178" t="str">
        <f t="shared" si="5"/>
        <v/>
      </c>
      <c r="AF18" s="156"/>
      <c r="AG18" s="156"/>
      <c r="AH18" s="127" t="s">
        <v>214</v>
      </c>
      <c r="AI18" s="156" t="s">
        <v>217</v>
      </c>
      <c r="AJ18" s="156" t="s">
        <v>216</v>
      </c>
      <c r="AK18" s="156" t="s">
        <v>216</v>
      </c>
      <c r="AL18" s="164">
        <v>19.2</v>
      </c>
      <c r="AM18" s="164">
        <v>0.11</v>
      </c>
      <c r="AN18" s="232"/>
      <c r="AO18" s="162">
        <v>700</v>
      </c>
      <c r="AP18" s="442" t="s">
        <v>213</v>
      </c>
      <c r="AQ18" s="442" t="s">
        <v>213</v>
      </c>
      <c r="AR18" s="442" t="s">
        <v>213</v>
      </c>
      <c r="AS18" s="514" t="s">
        <v>213</v>
      </c>
      <c r="AT18" s="570">
        <v>9.0256045519203418</v>
      </c>
      <c r="AU18" s="165" t="s">
        <v>213</v>
      </c>
      <c r="AV18" s="505"/>
      <c r="AW18" s="514">
        <v>10</v>
      </c>
      <c r="AX18" s="514">
        <v>1500</v>
      </c>
      <c r="AY18" s="443"/>
      <c r="AZ18" s="443"/>
      <c r="BA18" s="443"/>
      <c r="BB18" s="506"/>
      <c r="BC18" s="162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</v>
      </c>
    </row>
    <row r="19" spans="1:69" s="42" customFormat="1" ht="24.95" customHeight="1" x14ac:dyDescent="0.25">
      <c r="A19" s="218" t="s">
        <v>49</v>
      </c>
      <c r="B19" s="219">
        <v>11</v>
      </c>
      <c r="C19" s="162">
        <v>8</v>
      </c>
      <c r="D19" s="162"/>
      <c r="E19" s="159"/>
      <c r="F19" s="159"/>
      <c r="G19" s="281"/>
      <c r="H19" s="281"/>
      <c r="I19" s="446" t="s">
        <v>213</v>
      </c>
      <c r="J19" s="281" t="s">
        <v>213</v>
      </c>
      <c r="K19" s="417" t="str">
        <f t="shared" si="1"/>
        <v/>
      </c>
      <c r="L19" s="281"/>
      <c r="M19" s="281"/>
      <c r="N19" s="417" t="str">
        <f t="shared" si="2"/>
        <v/>
      </c>
      <c r="O19" s="281"/>
      <c r="P19" s="281"/>
      <c r="Q19" s="417" t="str">
        <f t="shared" si="3"/>
        <v/>
      </c>
      <c r="R19" s="567"/>
      <c r="S19" s="568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6"/>
      <c r="AE19" s="178" t="str">
        <f t="shared" si="5"/>
        <v/>
      </c>
      <c r="AF19" s="156"/>
      <c r="AG19" s="156"/>
      <c r="AH19" s="127"/>
      <c r="AI19" s="156"/>
      <c r="AJ19" s="156"/>
      <c r="AK19" s="156"/>
      <c r="AL19" s="164">
        <v>18.899999999999999</v>
      </c>
      <c r="AM19" s="164">
        <v>0.32</v>
      </c>
      <c r="AN19" s="232"/>
      <c r="AO19" s="162">
        <v>720</v>
      </c>
      <c r="AP19" s="442" t="s">
        <v>213</v>
      </c>
      <c r="AQ19" s="442" t="s">
        <v>213</v>
      </c>
      <c r="AR19" s="442" t="s">
        <v>213</v>
      </c>
      <c r="AS19" s="514" t="s">
        <v>213</v>
      </c>
      <c r="AT19" s="570">
        <v>9.0256045519203418</v>
      </c>
      <c r="AU19" s="165" t="s">
        <v>213</v>
      </c>
      <c r="AV19" s="505"/>
      <c r="AW19" s="514"/>
      <c r="AX19" s="514"/>
      <c r="AY19" s="443"/>
      <c r="AZ19" s="443"/>
      <c r="BA19" s="443"/>
      <c r="BB19" s="506"/>
      <c r="BC19" s="162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</v>
      </c>
    </row>
    <row r="20" spans="1:69" s="42" customFormat="1" ht="24.95" customHeight="1" x14ac:dyDescent="0.25">
      <c r="A20" s="218" t="s">
        <v>50</v>
      </c>
      <c r="B20" s="219">
        <v>12</v>
      </c>
      <c r="C20" s="162">
        <v>8</v>
      </c>
      <c r="D20" s="162"/>
      <c r="E20" s="159">
        <v>7.21</v>
      </c>
      <c r="F20" s="159">
        <v>7.39</v>
      </c>
      <c r="G20" s="281">
        <v>2280</v>
      </c>
      <c r="H20" s="281">
        <v>1753</v>
      </c>
      <c r="I20" s="446">
        <v>440.00000000000011</v>
      </c>
      <c r="J20" s="281">
        <v>7.7272727272726955</v>
      </c>
      <c r="K20" s="417">
        <f t="shared" si="1"/>
        <v>98.243801652892571</v>
      </c>
      <c r="L20" s="281">
        <v>691.42857142857167</v>
      </c>
      <c r="M20" s="281">
        <v>4.6363636363636171</v>
      </c>
      <c r="N20" s="417">
        <f t="shared" si="2"/>
        <v>99.32945154019535</v>
      </c>
      <c r="O20" s="281">
        <v>1257.1428571428576</v>
      </c>
      <c r="P20" s="281">
        <v>19.318181818181738</v>
      </c>
      <c r="Q20" s="417">
        <f t="shared" si="3"/>
        <v>98.463326446281002</v>
      </c>
      <c r="R20" s="567"/>
      <c r="S20" s="568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178" t="str">
        <f t="shared" si="5"/>
        <v/>
      </c>
      <c r="AF20" s="156"/>
      <c r="AG20" s="156"/>
      <c r="AH20" s="127" t="s">
        <v>214</v>
      </c>
      <c r="AI20" s="156" t="s">
        <v>215</v>
      </c>
      <c r="AJ20" s="156" t="s">
        <v>216</v>
      </c>
      <c r="AK20" s="156" t="s">
        <v>216</v>
      </c>
      <c r="AL20" s="164">
        <v>18.600000000000001</v>
      </c>
      <c r="AM20" s="164">
        <v>0.4</v>
      </c>
      <c r="AN20" s="232"/>
      <c r="AO20" s="162">
        <v>700</v>
      </c>
      <c r="AP20" s="442">
        <v>389.6103896103894</v>
      </c>
      <c r="AQ20" s="442">
        <v>1796.6666666666674</v>
      </c>
      <c r="AR20" s="442">
        <v>1990</v>
      </c>
      <c r="AS20" s="514">
        <v>87.198515769944336</v>
      </c>
      <c r="AT20" s="570">
        <v>12.344357976653697</v>
      </c>
      <c r="AU20" s="165">
        <v>114.57135678391965</v>
      </c>
      <c r="AV20" s="505">
        <v>2.4260970852373366E-2</v>
      </c>
      <c r="AW20" s="514"/>
      <c r="AX20" s="514"/>
      <c r="AY20" s="443"/>
      <c r="AZ20" s="443"/>
      <c r="BA20" s="443"/>
      <c r="BB20" s="506"/>
      <c r="BC20" s="162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</v>
      </c>
    </row>
    <row r="21" spans="1:69" s="42" customFormat="1" ht="24.95" customHeight="1" x14ac:dyDescent="0.25">
      <c r="A21" s="218" t="s">
        <v>51</v>
      </c>
      <c r="B21" s="219">
        <v>13</v>
      </c>
      <c r="C21" s="162">
        <v>11</v>
      </c>
      <c r="D21" s="162"/>
      <c r="E21" s="159"/>
      <c r="F21" s="159"/>
      <c r="G21" s="281"/>
      <c r="H21" s="281"/>
      <c r="I21" s="446" t="s">
        <v>213</v>
      </c>
      <c r="J21" s="446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567"/>
      <c r="S21" s="568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6"/>
      <c r="AE21" s="178" t="str">
        <f t="shared" si="5"/>
        <v/>
      </c>
      <c r="AF21" s="156"/>
      <c r="AG21" s="156"/>
      <c r="AH21" s="127"/>
      <c r="AI21" s="156"/>
      <c r="AJ21" s="156"/>
      <c r="AK21" s="156"/>
      <c r="AL21" s="164">
        <v>18.5</v>
      </c>
      <c r="AM21" s="164">
        <v>0.44</v>
      </c>
      <c r="AN21" s="232"/>
      <c r="AO21" s="162">
        <v>700</v>
      </c>
      <c r="AP21" s="442" t="s">
        <v>213</v>
      </c>
      <c r="AQ21" s="442" t="s">
        <v>213</v>
      </c>
      <c r="AR21" s="442" t="s">
        <v>213</v>
      </c>
      <c r="AS21" s="514" t="s">
        <v>213</v>
      </c>
      <c r="AT21" s="570">
        <v>7.1694915254237293</v>
      </c>
      <c r="AU21" s="165" t="s">
        <v>213</v>
      </c>
      <c r="AV21" s="505" t="s">
        <v>213</v>
      </c>
      <c r="AW21" s="514"/>
      <c r="AX21" s="514"/>
      <c r="AY21" s="443"/>
      <c r="AZ21" s="443"/>
      <c r="BA21" s="443"/>
      <c r="BB21" s="506"/>
      <c r="BC21" s="162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</v>
      </c>
    </row>
    <row r="22" spans="1:69" s="42" customFormat="1" ht="24.95" customHeight="1" x14ac:dyDescent="0.25">
      <c r="A22" s="218" t="s">
        <v>52</v>
      </c>
      <c r="B22" s="219">
        <v>14</v>
      </c>
      <c r="C22" s="162">
        <v>12</v>
      </c>
      <c r="D22" s="162"/>
      <c r="E22" s="159"/>
      <c r="F22" s="159"/>
      <c r="G22" s="281"/>
      <c r="H22" s="281"/>
      <c r="I22" s="446" t="s">
        <v>213</v>
      </c>
      <c r="J22" s="446" t="s">
        <v>213</v>
      </c>
      <c r="K22" s="417" t="str">
        <f t="shared" si="1"/>
        <v/>
      </c>
      <c r="L22" s="281"/>
      <c r="M22" s="281"/>
      <c r="N22" s="417" t="str">
        <f t="shared" si="2"/>
        <v/>
      </c>
      <c r="O22" s="281"/>
      <c r="P22" s="281"/>
      <c r="Q22" s="417" t="str">
        <f t="shared" si="3"/>
        <v/>
      </c>
      <c r="R22" s="567"/>
      <c r="S22" s="568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156"/>
      <c r="AE22" s="178" t="str">
        <f t="shared" si="5"/>
        <v/>
      </c>
      <c r="AF22" s="156"/>
      <c r="AG22" s="156"/>
      <c r="AH22" s="127"/>
      <c r="AI22" s="156"/>
      <c r="AJ22" s="156"/>
      <c r="AK22" s="156"/>
      <c r="AL22" s="164"/>
      <c r="AM22" s="164"/>
      <c r="AN22" s="232"/>
      <c r="AO22" s="162"/>
      <c r="AP22" s="442" t="s">
        <v>213</v>
      </c>
      <c r="AQ22" s="442" t="s">
        <v>213</v>
      </c>
      <c r="AR22" s="442" t="s">
        <v>213</v>
      </c>
      <c r="AS22" s="514" t="s">
        <v>213</v>
      </c>
      <c r="AT22" s="570">
        <v>7.1694915254237293</v>
      </c>
      <c r="AU22" s="165" t="s">
        <v>213</v>
      </c>
      <c r="AV22" s="505" t="s">
        <v>213</v>
      </c>
      <c r="AW22" s="514"/>
      <c r="AX22" s="514"/>
      <c r="AY22" s="443"/>
      <c r="AZ22" s="443"/>
      <c r="BA22" s="443"/>
      <c r="BB22" s="506"/>
      <c r="BC22" s="162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/>
    </row>
    <row r="23" spans="1:69" s="42" customFormat="1" ht="24.95" customHeight="1" x14ac:dyDescent="0.25">
      <c r="A23" s="218" t="s">
        <v>53</v>
      </c>
      <c r="B23" s="219">
        <v>15</v>
      </c>
      <c r="C23" s="162">
        <v>7</v>
      </c>
      <c r="D23" s="162"/>
      <c r="E23" s="159"/>
      <c r="F23" s="159"/>
      <c r="G23" s="281"/>
      <c r="H23" s="281"/>
      <c r="I23" s="446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567"/>
      <c r="S23" s="568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178" t="str">
        <f t="shared" si="5"/>
        <v/>
      </c>
      <c r="AF23" s="156"/>
      <c r="AG23" s="156"/>
      <c r="AH23" s="127"/>
      <c r="AI23" s="156"/>
      <c r="AJ23" s="156"/>
      <c r="AK23" s="156"/>
      <c r="AL23" s="164">
        <v>18.2</v>
      </c>
      <c r="AM23" s="164">
        <v>0.15</v>
      </c>
      <c r="AN23" s="232"/>
      <c r="AO23" s="162">
        <v>700</v>
      </c>
      <c r="AP23" s="442" t="s">
        <v>213</v>
      </c>
      <c r="AQ23" s="442" t="s">
        <v>213</v>
      </c>
      <c r="AR23" s="442" t="s">
        <v>213</v>
      </c>
      <c r="AS23" s="514" t="s">
        <v>213</v>
      </c>
      <c r="AT23" s="570">
        <v>12.344357976653697</v>
      </c>
      <c r="AU23" s="165" t="s">
        <v>213</v>
      </c>
      <c r="AV23" s="505"/>
      <c r="AW23" s="514"/>
      <c r="AX23" s="514"/>
      <c r="AY23" s="443"/>
      <c r="AZ23" s="443"/>
      <c r="BA23" s="443"/>
      <c r="BB23" s="506"/>
      <c r="BC23" s="162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</v>
      </c>
    </row>
    <row r="24" spans="1:69" s="42" customFormat="1" ht="24.95" customHeight="1" x14ac:dyDescent="0.25">
      <c r="A24" s="218" t="s">
        <v>47</v>
      </c>
      <c r="B24" s="219">
        <v>16</v>
      </c>
      <c r="C24" s="162">
        <v>10</v>
      </c>
      <c r="D24" s="162"/>
      <c r="E24" s="159">
        <v>7.69</v>
      </c>
      <c r="F24" s="159">
        <v>7.53</v>
      </c>
      <c r="G24" s="281">
        <v>2640</v>
      </c>
      <c r="H24" s="281">
        <v>1711</v>
      </c>
      <c r="I24" s="281">
        <v>192</v>
      </c>
      <c r="J24" s="446">
        <v>16.999999999999929</v>
      </c>
      <c r="K24" s="417">
        <f t="shared" si="1"/>
        <v>91.145833333333357</v>
      </c>
      <c r="L24" s="281">
        <v>251.35000000000002</v>
      </c>
      <c r="M24" s="281">
        <v>8.16</v>
      </c>
      <c r="N24" s="417">
        <f t="shared" si="2"/>
        <v>96.753530932962008</v>
      </c>
      <c r="O24" s="281">
        <v>457</v>
      </c>
      <c r="P24" s="281">
        <v>34</v>
      </c>
      <c r="Q24" s="417">
        <f t="shared" si="3"/>
        <v>92.560175054704601</v>
      </c>
      <c r="R24" s="567"/>
      <c r="S24" s="568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178" t="str">
        <f t="shared" si="5"/>
        <v/>
      </c>
      <c r="AF24" s="156"/>
      <c r="AG24" s="156"/>
      <c r="AH24" s="127" t="s">
        <v>214</v>
      </c>
      <c r="AI24" s="156" t="s">
        <v>215</v>
      </c>
      <c r="AJ24" s="156" t="s">
        <v>216</v>
      </c>
      <c r="AK24" s="156" t="s">
        <v>216</v>
      </c>
      <c r="AL24" s="164">
        <v>18.100000000000001</v>
      </c>
      <c r="AM24" s="164">
        <v>0.1</v>
      </c>
      <c r="AN24" s="232"/>
      <c r="AO24" s="162">
        <v>750</v>
      </c>
      <c r="AP24" s="442">
        <v>396.12676056338034</v>
      </c>
      <c r="AQ24" s="442">
        <v>1893.333333333333</v>
      </c>
      <c r="AR24" s="442">
        <v>2685</v>
      </c>
      <c r="AS24" s="514">
        <v>87.852112676056322</v>
      </c>
      <c r="AT24" s="570">
        <v>7.1132286995515699</v>
      </c>
      <c r="AU24" s="165">
        <v>89.483798882681555</v>
      </c>
      <c r="AV24" s="505">
        <v>1.0461409116638365E-2</v>
      </c>
      <c r="AW24" s="514"/>
      <c r="AX24" s="514"/>
      <c r="AY24" s="443"/>
      <c r="AZ24" s="443"/>
      <c r="BA24" s="443"/>
      <c r="BB24" s="506"/>
      <c r="BC24" s="162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</v>
      </c>
    </row>
    <row r="25" spans="1:69" s="42" customFormat="1" ht="24.95" customHeight="1" x14ac:dyDescent="0.25">
      <c r="A25" s="218" t="s">
        <v>48</v>
      </c>
      <c r="B25" s="219">
        <v>17</v>
      </c>
      <c r="C25" s="162">
        <v>9</v>
      </c>
      <c r="D25" s="162"/>
      <c r="E25" s="159"/>
      <c r="F25" s="159"/>
      <c r="G25" s="281"/>
      <c r="H25" s="281"/>
      <c r="I25" s="446" t="s">
        <v>213</v>
      </c>
      <c r="J25" s="281" t="s">
        <v>213</v>
      </c>
      <c r="K25" s="417" t="str">
        <f t="shared" si="1"/>
        <v/>
      </c>
      <c r="L25" s="281"/>
      <c r="M25" s="281"/>
      <c r="N25" s="417" t="str">
        <f t="shared" si="2"/>
        <v/>
      </c>
      <c r="O25" s="281"/>
      <c r="P25" s="281"/>
      <c r="Q25" s="417" t="str">
        <f t="shared" si="3"/>
        <v/>
      </c>
      <c r="R25" s="567"/>
      <c r="S25" s="568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447"/>
      <c r="AE25" s="178" t="str">
        <f t="shared" si="5"/>
        <v/>
      </c>
      <c r="AF25" s="156"/>
      <c r="AG25" s="156"/>
      <c r="AH25" s="127"/>
      <c r="AI25" s="156"/>
      <c r="AJ25" s="156"/>
      <c r="AK25" s="156"/>
      <c r="AL25" s="164">
        <v>18</v>
      </c>
      <c r="AM25" s="164">
        <v>0.1</v>
      </c>
      <c r="AN25" s="232"/>
      <c r="AO25" s="162">
        <v>750</v>
      </c>
      <c r="AP25" s="569" t="s">
        <v>213</v>
      </c>
      <c r="AQ25" s="442" t="s">
        <v>213</v>
      </c>
      <c r="AR25" s="442" t="s">
        <v>213</v>
      </c>
      <c r="AS25" s="514" t="s">
        <v>213</v>
      </c>
      <c r="AT25" s="570">
        <v>8.426294820717132</v>
      </c>
      <c r="AU25" s="165" t="s">
        <v>213</v>
      </c>
      <c r="AV25" s="505" t="s">
        <v>213</v>
      </c>
      <c r="AW25" s="514"/>
      <c r="AX25" s="514"/>
      <c r="AY25" s="443"/>
      <c r="AZ25" s="443"/>
      <c r="BA25" s="443"/>
      <c r="BB25" s="506"/>
      <c r="BC25" s="162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2</v>
      </c>
    </row>
    <row r="26" spans="1:69" s="42" customFormat="1" ht="24.95" customHeight="1" x14ac:dyDescent="0.25">
      <c r="A26" s="218" t="s">
        <v>49</v>
      </c>
      <c r="B26" s="219">
        <v>18</v>
      </c>
      <c r="C26" s="162">
        <v>8</v>
      </c>
      <c r="D26" s="162"/>
      <c r="E26" s="159"/>
      <c r="F26" s="159"/>
      <c r="G26" s="281"/>
      <c r="H26" s="281"/>
      <c r="I26" s="446" t="s">
        <v>213</v>
      </c>
      <c r="J26" s="281" t="s">
        <v>213</v>
      </c>
      <c r="K26" s="417" t="str">
        <f t="shared" si="1"/>
        <v/>
      </c>
      <c r="L26" s="281"/>
      <c r="M26" s="281"/>
      <c r="N26" s="417" t="str">
        <f t="shared" si="2"/>
        <v/>
      </c>
      <c r="O26" s="281"/>
      <c r="P26" s="281"/>
      <c r="Q26" s="417" t="str">
        <f t="shared" si="3"/>
        <v/>
      </c>
      <c r="R26" s="567"/>
      <c r="S26" s="568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6"/>
      <c r="AE26" s="178" t="str">
        <f t="shared" si="5"/>
        <v/>
      </c>
      <c r="AF26" s="156"/>
      <c r="AG26" s="156"/>
      <c r="AH26" s="127"/>
      <c r="AI26" s="156"/>
      <c r="AJ26" s="156"/>
      <c r="AK26" s="156"/>
      <c r="AL26" s="164">
        <v>17.5</v>
      </c>
      <c r="AM26" s="164">
        <v>0.16</v>
      </c>
      <c r="AN26" s="232"/>
      <c r="AO26" s="162">
        <v>750</v>
      </c>
      <c r="AP26" s="442" t="s">
        <v>213</v>
      </c>
      <c r="AQ26" s="442" t="s">
        <v>213</v>
      </c>
      <c r="AR26" s="442" t="s">
        <v>213</v>
      </c>
      <c r="AS26" s="514" t="s">
        <v>213</v>
      </c>
      <c r="AT26" s="570">
        <v>8.426294820717132</v>
      </c>
      <c r="AU26" s="165" t="s">
        <v>213</v>
      </c>
      <c r="AV26" s="505" t="s">
        <v>213</v>
      </c>
      <c r="AW26" s="514"/>
      <c r="AX26" s="514"/>
      <c r="AY26" s="443"/>
      <c r="AZ26" s="443"/>
      <c r="BA26" s="443"/>
      <c r="BB26" s="506"/>
      <c r="BC26" s="162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2</v>
      </c>
    </row>
    <row r="27" spans="1:69" s="42" customFormat="1" ht="24.95" customHeight="1" x14ac:dyDescent="0.25">
      <c r="A27" s="218" t="s">
        <v>50</v>
      </c>
      <c r="B27" s="219">
        <v>19</v>
      </c>
      <c r="C27" s="162">
        <v>11</v>
      </c>
      <c r="D27" s="162"/>
      <c r="E27" s="159">
        <v>7.55</v>
      </c>
      <c r="F27" s="159">
        <v>7.37</v>
      </c>
      <c r="G27" s="281">
        <v>2140</v>
      </c>
      <c r="H27" s="281">
        <v>1660</v>
      </c>
      <c r="I27" s="446">
        <v>183.99999999999997</v>
      </c>
      <c r="J27" s="281">
        <v>3.5000000000000306</v>
      </c>
      <c r="K27" s="417">
        <f t="shared" si="1"/>
        <v>98.097826086956502</v>
      </c>
      <c r="L27" s="281">
        <v>289.14285714285717</v>
      </c>
      <c r="M27" s="281">
        <v>4.5599999999999996</v>
      </c>
      <c r="N27" s="417">
        <f t="shared" si="2"/>
        <v>98.422924901185766</v>
      </c>
      <c r="O27" s="281">
        <v>525.71428571428567</v>
      </c>
      <c r="P27" s="281">
        <v>19</v>
      </c>
      <c r="Q27" s="417">
        <f t="shared" si="3"/>
        <v>96.385869565217391</v>
      </c>
      <c r="R27" s="567"/>
      <c r="S27" s="568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447"/>
      <c r="AE27" s="178" t="str">
        <f t="shared" si="5"/>
        <v/>
      </c>
      <c r="AF27" s="156"/>
      <c r="AG27" s="156"/>
      <c r="AH27" s="127" t="s">
        <v>214</v>
      </c>
      <c r="AI27" s="156" t="s">
        <v>215</v>
      </c>
      <c r="AJ27" s="156" t="s">
        <v>216</v>
      </c>
      <c r="AK27" s="156" t="s">
        <v>216</v>
      </c>
      <c r="AL27" s="164">
        <v>17.899999999999999</v>
      </c>
      <c r="AM27" s="164">
        <v>0.1</v>
      </c>
      <c r="AN27" s="232"/>
      <c r="AO27" s="162">
        <v>770</v>
      </c>
      <c r="AP27" s="442">
        <v>359.81308411214957</v>
      </c>
      <c r="AQ27" s="442">
        <v>2139.9999999999995</v>
      </c>
      <c r="AR27" s="442">
        <v>2250</v>
      </c>
      <c r="AS27" s="514">
        <v>88</v>
      </c>
      <c r="AT27" s="570">
        <v>7.6630434782608701</v>
      </c>
      <c r="AU27" s="165">
        <v>120.69599999999997</v>
      </c>
      <c r="AV27" s="505">
        <v>1.1711964784146135E-2</v>
      </c>
      <c r="AW27" s="514"/>
      <c r="AX27" s="514"/>
      <c r="AY27" s="443"/>
      <c r="AZ27" s="443"/>
      <c r="BA27" s="443"/>
      <c r="BB27" s="506"/>
      <c r="BC27" s="162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2</v>
      </c>
    </row>
    <row r="28" spans="1:69" s="42" customFormat="1" ht="24.95" customHeight="1" x14ac:dyDescent="0.25">
      <c r="A28" s="218" t="s">
        <v>51</v>
      </c>
      <c r="B28" s="219">
        <v>20</v>
      </c>
      <c r="C28" s="162">
        <v>12</v>
      </c>
      <c r="D28" s="162"/>
      <c r="E28" s="159"/>
      <c r="F28" s="159"/>
      <c r="G28" s="281"/>
      <c r="H28" s="281"/>
      <c r="I28" s="281" t="s">
        <v>213</v>
      </c>
      <c r="J28" s="446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567"/>
      <c r="S28" s="568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156"/>
      <c r="AE28" s="178" t="str">
        <f t="shared" si="5"/>
        <v/>
      </c>
      <c r="AF28" s="156"/>
      <c r="AG28" s="156"/>
      <c r="AH28" s="127"/>
      <c r="AI28" s="156"/>
      <c r="AJ28" s="156"/>
      <c r="AK28" s="156"/>
      <c r="AL28" s="164">
        <v>18</v>
      </c>
      <c r="AM28" s="164">
        <v>0.34</v>
      </c>
      <c r="AN28" s="232"/>
      <c r="AO28" s="162">
        <v>750</v>
      </c>
      <c r="AP28" s="442" t="s">
        <v>213</v>
      </c>
      <c r="AQ28" s="442" t="s">
        <v>213</v>
      </c>
      <c r="AR28" s="442" t="s">
        <v>213</v>
      </c>
      <c r="AS28" s="514" t="s">
        <v>213</v>
      </c>
      <c r="AT28" s="570">
        <v>7.9711055276381915</v>
      </c>
      <c r="AU28" s="165" t="s">
        <v>213</v>
      </c>
      <c r="AV28" s="505"/>
      <c r="AW28" s="514"/>
      <c r="AX28" s="514"/>
      <c r="AY28" s="443"/>
      <c r="AZ28" s="443"/>
      <c r="BA28" s="443"/>
      <c r="BB28" s="506"/>
      <c r="BC28" s="162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1.8</v>
      </c>
    </row>
    <row r="29" spans="1:69" s="42" customFormat="1" ht="24.95" customHeight="1" x14ac:dyDescent="0.25">
      <c r="A29" s="218" t="s">
        <v>52</v>
      </c>
      <c r="B29" s="219">
        <v>21</v>
      </c>
      <c r="C29" s="162">
        <v>14</v>
      </c>
      <c r="D29" s="162"/>
      <c r="E29" s="159"/>
      <c r="F29" s="159"/>
      <c r="G29" s="281"/>
      <c r="H29" s="281"/>
      <c r="I29" s="446" t="s">
        <v>213</v>
      </c>
      <c r="J29" s="446" t="s">
        <v>213</v>
      </c>
      <c r="K29" s="417" t="str">
        <f t="shared" si="1"/>
        <v/>
      </c>
      <c r="L29" s="281"/>
      <c r="M29" s="281"/>
      <c r="N29" s="417" t="str">
        <f t="shared" si="2"/>
        <v/>
      </c>
      <c r="O29" s="281"/>
      <c r="P29" s="281"/>
      <c r="Q29" s="417" t="str">
        <f t="shared" si="3"/>
        <v/>
      </c>
      <c r="R29" s="567"/>
      <c r="S29" s="568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178" t="str">
        <f t="shared" si="5"/>
        <v/>
      </c>
      <c r="AF29" s="156"/>
      <c r="AG29" s="156"/>
      <c r="AH29" s="127"/>
      <c r="AI29" s="156"/>
      <c r="AJ29" s="156"/>
      <c r="AK29" s="156"/>
      <c r="AL29" s="164"/>
      <c r="AM29" s="164"/>
      <c r="AN29" s="232"/>
      <c r="AO29" s="162"/>
      <c r="AP29" s="442" t="s">
        <v>213</v>
      </c>
      <c r="AQ29" s="442" t="s">
        <v>213</v>
      </c>
      <c r="AR29" s="442" t="s">
        <v>213</v>
      </c>
      <c r="AS29" s="514" t="s">
        <v>213</v>
      </c>
      <c r="AT29" s="570">
        <v>7.9711055276381915</v>
      </c>
      <c r="AU29" s="165"/>
      <c r="AV29" s="505"/>
      <c r="AW29" s="514"/>
      <c r="AX29" s="514"/>
      <c r="AY29" s="443"/>
      <c r="AZ29" s="443"/>
      <c r="BA29" s="443"/>
      <c r="BB29" s="506"/>
      <c r="BC29" s="162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/>
    </row>
    <row r="30" spans="1:69" s="42" customFormat="1" ht="24.95" customHeight="1" x14ac:dyDescent="0.25">
      <c r="A30" s="218" t="s">
        <v>53</v>
      </c>
      <c r="B30" s="219">
        <v>22</v>
      </c>
      <c r="C30" s="162">
        <v>15</v>
      </c>
      <c r="D30" s="162"/>
      <c r="E30" s="159"/>
      <c r="F30" s="159"/>
      <c r="G30" s="281"/>
      <c r="H30" s="281"/>
      <c r="I30" s="446" t="s">
        <v>213</v>
      </c>
      <c r="J30" s="446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567"/>
      <c r="S30" s="568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156"/>
      <c r="AE30" s="178" t="str">
        <f t="shared" si="5"/>
        <v/>
      </c>
      <c r="AF30" s="156"/>
      <c r="AG30" s="156"/>
      <c r="AH30" s="127"/>
      <c r="AI30" s="156"/>
      <c r="AJ30" s="156"/>
      <c r="AK30" s="156"/>
      <c r="AL30" s="164">
        <v>18.600000000000001</v>
      </c>
      <c r="AM30" s="164">
        <v>0.1</v>
      </c>
      <c r="AN30" s="232"/>
      <c r="AO30" s="162">
        <v>750</v>
      </c>
      <c r="AP30" s="442" t="s">
        <v>213</v>
      </c>
      <c r="AQ30" s="442" t="s">
        <v>213</v>
      </c>
      <c r="AR30" s="442"/>
      <c r="AS30" s="514" t="s">
        <v>213</v>
      </c>
      <c r="AT30" s="570">
        <v>5.8104395604395611</v>
      </c>
      <c r="AU30" s="165" t="s">
        <v>213</v>
      </c>
      <c r="AV30" s="505"/>
      <c r="AW30" s="514">
        <v>10</v>
      </c>
      <c r="AX30" s="514"/>
      <c r="AY30" s="443"/>
      <c r="AZ30" s="443"/>
      <c r="BA30" s="443"/>
      <c r="BB30" s="506"/>
      <c r="BC30" s="162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1.6</v>
      </c>
    </row>
    <row r="31" spans="1:69" s="42" customFormat="1" ht="24.95" customHeight="1" x14ac:dyDescent="0.25">
      <c r="A31" s="218" t="s">
        <v>47</v>
      </c>
      <c r="B31" s="219">
        <v>23</v>
      </c>
      <c r="C31" s="162">
        <v>12</v>
      </c>
      <c r="D31" s="162"/>
      <c r="E31" s="159">
        <v>7.28</v>
      </c>
      <c r="F31" s="159">
        <v>7.39</v>
      </c>
      <c r="G31" s="281">
        <v>1530</v>
      </c>
      <c r="H31" s="281">
        <v>1688</v>
      </c>
      <c r="I31" s="446">
        <v>116</v>
      </c>
      <c r="J31" s="446">
        <v>3</v>
      </c>
      <c r="K31" s="417">
        <f t="shared" si="1"/>
        <v>97.41379310344827</v>
      </c>
      <c r="L31" s="281">
        <v>210</v>
      </c>
      <c r="M31" s="281">
        <v>6</v>
      </c>
      <c r="N31" s="417">
        <f t="shared" si="2"/>
        <v>97.142857142857139</v>
      </c>
      <c r="O31" s="281">
        <v>382</v>
      </c>
      <c r="P31" s="281">
        <v>24</v>
      </c>
      <c r="Q31" s="417">
        <f t="shared" si="3"/>
        <v>93.717277486911001</v>
      </c>
      <c r="R31" s="567">
        <v>66</v>
      </c>
      <c r="S31" s="568">
        <v>4.2</v>
      </c>
      <c r="T31" s="157">
        <v>19</v>
      </c>
      <c r="U31" s="157">
        <v>3.2</v>
      </c>
      <c r="V31" s="157">
        <v>1.1000000000000001</v>
      </c>
      <c r="W31" s="157">
        <v>0</v>
      </c>
      <c r="X31" s="157"/>
      <c r="Y31" s="157"/>
      <c r="Z31" s="305">
        <f t="shared" si="6"/>
        <v>67.099999999999994</v>
      </c>
      <c r="AA31" s="305">
        <f t="shared" si="6"/>
        <v>4.2</v>
      </c>
      <c r="AB31" s="304">
        <f t="shared" si="4"/>
        <v>93.740685543964233</v>
      </c>
      <c r="AC31" s="157">
        <v>4.9000000000000004</v>
      </c>
      <c r="AD31" s="447">
        <v>2.5</v>
      </c>
      <c r="AE31" s="178">
        <f t="shared" si="5"/>
        <v>48.979591836734699</v>
      </c>
      <c r="AF31" s="156"/>
      <c r="AG31" s="156"/>
      <c r="AH31" s="127" t="s">
        <v>214</v>
      </c>
      <c r="AI31" s="156" t="s">
        <v>215</v>
      </c>
      <c r="AJ31" s="156" t="s">
        <v>216</v>
      </c>
      <c r="AK31" s="156" t="s">
        <v>216</v>
      </c>
      <c r="AL31" s="164">
        <v>18.5</v>
      </c>
      <c r="AM31" s="164">
        <v>0.09</v>
      </c>
      <c r="AN31" s="232"/>
      <c r="AO31" s="162">
        <v>750</v>
      </c>
      <c r="AP31" s="569">
        <v>484.91379310344809</v>
      </c>
      <c r="AQ31" s="442">
        <v>1546.6666666666672</v>
      </c>
      <c r="AR31" s="442">
        <v>1525</v>
      </c>
      <c r="AS31" s="514">
        <v>87</v>
      </c>
      <c r="AT31" s="570">
        <v>7.6630434782608701</v>
      </c>
      <c r="AU31" s="165"/>
      <c r="AV31" s="505">
        <v>1.2839325018341887E-2</v>
      </c>
      <c r="AW31" s="514"/>
      <c r="AX31" s="514"/>
      <c r="AY31" s="443"/>
      <c r="AZ31" s="443"/>
      <c r="BA31" s="443"/>
      <c r="BB31" s="506"/>
      <c r="BC31" s="162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1.5</v>
      </c>
    </row>
    <row r="32" spans="1:69" s="42" customFormat="1" ht="24.95" customHeight="1" x14ac:dyDescent="0.25">
      <c r="A32" s="218" t="s">
        <v>48</v>
      </c>
      <c r="B32" s="219">
        <v>24</v>
      </c>
      <c r="C32" s="162">
        <v>16</v>
      </c>
      <c r="D32" s="162"/>
      <c r="E32" s="159"/>
      <c r="F32" s="159"/>
      <c r="G32" s="281"/>
      <c r="H32" s="281"/>
      <c r="I32" s="446"/>
      <c r="J32" s="281"/>
      <c r="K32" s="417" t="str">
        <f t="shared" si="1"/>
        <v/>
      </c>
      <c r="L32" s="281"/>
      <c r="M32" s="281"/>
      <c r="N32" s="417" t="str">
        <f t="shared" si="2"/>
        <v/>
      </c>
      <c r="O32" s="281"/>
      <c r="P32" s="281"/>
      <c r="Q32" s="417" t="str">
        <f t="shared" si="3"/>
        <v/>
      </c>
      <c r="R32" s="157"/>
      <c r="S32" s="157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6"/>
      <c r="AE32" s="178" t="str">
        <f t="shared" si="5"/>
        <v/>
      </c>
      <c r="AF32" s="156"/>
      <c r="AG32" s="156"/>
      <c r="AH32" s="127"/>
      <c r="AI32" s="156"/>
      <c r="AJ32" s="156"/>
      <c r="AK32" s="156"/>
      <c r="AL32" s="164">
        <v>18.600000000000001</v>
      </c>
      <c r="AM32" s="164">
        <v>0.26</v>
      </c>
      <c r="AN32" s="232"/>
      <c r="AO32" s="162">
        <v>700</v>
      </c>
      <c r="AP32" s="442" t="s">
        <v>213</v>
      </c>
      <c r="AQ32" s="442" t="s">
        <v>213</v>
      </c>
      <c r="AR32" s="442" t="s">
        <v>213</v>
      </c>
      <c r="AS32" s="514" t="s">
        <v>213</v>
      </c>
      <c r="AT32" s="570">
        <v>5.5030355594102351</v>
      </c>
      <c r="AU32" s="165" t="s">
        <v>213</v>
      </c>
      <c r="AV32" s="505"/>
      <c r="AW32" s="514"/>
      <c r="AX32" s="514"/>
      <c r="AY32" s="443"/>
      <c r="AZ32" s="443"/>
      <c r="BA32" s="443"/>
      <c r="BB32" s="506"/>
      <c r="BC32" s="162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1.5</v>
      </c>
    </row>
    <row r="33" spans="1:69" s="42" customFormat="1" ht="24.95" customHeight="1" x14ac:dyDescent="0.25">
      <c r="A33" s="218" t="s">
        <v>49</v>
      </c>
      <c r="B33" s="219">
        <v>25</v>
      </c>
      <c r="C33" s="162">
        <v>18</v>
      </c>
      <c r="D33" s="162"/>
      <c r="E33" s="159"/>
      <c r="F33" s="159"/>
      <c r="G33" s="281"/>
      <c r="H33" s="281"/>
      <c r="I33" s="446"/>
      <c r="J33" s="281"/>
      <c r="K33" s="417" t="str">
        <f t="shared" si="1"/>
        <v/>
      </c>
      <c r="L33" s="281"/>
      <c r="M33" s="281"/>
      <c r="N33" s="417" t="str">
        <f t="shared" si="2"/>
        <v/>
      </c>
      <c r="O33" s="281"/>
      <c r="P33" s="281"/>
      <c r="Q33" s="417" t="str">
        <f t="shared" si="3"/>
        <v/>
      </c>
      <c r="R33" s="157"/>
      <c r="S33" s="157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6"/>
      <c r="AE33" s="178" t="str">
        <f t="shared" si="5"/>
        <v/>
      </c>
      <c r="AF33" s="156"/>
      <c r="AG33" s="156"/>
      <c r="AH33" s="127"/>
      <c r="AI33" s="156"/>
      <c r="AJ33" s="156"/>
      <c r="AK33" s="156"/>
      <c r="AL33" s="164">
        <v>18.5</v>
      </c>
      <c r="AM33" s="164">
        <v>0.17</v>
      </c>
      <c r="AN33" s="232"/>
      <c r="AO33" s="162">
        <v>720</v>
      </c>
      <c r="AP33" s="442" t="s">
        <v>213</v>
      </c>
      <c r="AQ33" s="442" t="s">
        <v>213</v>
      </c>
      <c r="AR33" s="442" t="s">
        <v>213</v>
      </c>
      <c r="AS33" s="514" t="s">
        <v>213</v>
      </c>
      <c r="AT33" s="570">
        <v>5.5030355594102351</v>
      </c>
      <c r="AU33" s="165" t="s">
        <v>213</v>
      </c>
      <c r="AV33" s="505"/>
      <c r="AW33" s="514"/>
      <c r="AX33" s="514"/>
      <c r="AY33" s="443"/>
      <c r="AZ33" s="443"/>
      <c r="BA33" s="443"/>
      <c r="BB33" s="506"/>
      <c r="BC33" s="162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1.5</v>
      </c>
    </row>
    <row r="34" spans="1:69" s="42" customFormat="1" ht="24.95" customHeight="1" x14ac:dyDescent="0.25">
      <c r="A34" s="218" t="s">
        <v>50</v>
      </c>
      <c r="B34" s="219">
        <v>26</v>
      </c>
      <c r="C34" s="162">
        <v>9</v>
      </c>
      <c r="D34" s="162"/>
      <c r="E34" s="159">
        <v>7.02</v>
      </c>
      <c r="F34" s="159">
        <v>7.3</v>
      </c>
      <c r="G34" s="281">
        <v>1495</v>
      </c>
      <c r="H34" s="281">
        <v>1498</v>
      </c>
      <c r="I34" s="446">
        <v>164</v>
      </c>
      <c r="J34" s="446">
        <v>4</v>
      </c>
      <c r="K34" s="417">
        <f t="shared" si="1"/>
        <v>97.560975609756099</v>
      </c>
      <c r="L34" s="281">
        <v>101</v>
      </c>
      <c r="M34" s="281">
        <v>2</v>
      </c>
      <c r="N34" s="417">
        <f t="shared" si="2"/>
        <v>98.019801980198025</v>
      </c>
      <c r="O34" s="281">
        <v>468.57142857142861</v>
      </c>
      <c r="P34" s="281">
        <v>10</v>
      </c>
      <c r="Q34" s="417">
        <f t="shared" si="3"/>
        <v>97.865853658536579</v>
      </c>
      <c r="R34" s="157"/>
      <c r="S34" s="157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6"/>
      <c r="AE34" s="178" t="str">
        <f t="shared" si="5"/>
        <v/>
      </c>
      <c r="AF34" s="156"/>
      <c r="AG34" s="156"/>
      <c r="AH34" s="127" t="s">
        <v>214</v>
      </c>
      <c r="AI34" s="156" t="s">
        <v>215</v>
      </c>
      <c r="AJ34" s="156" t="s">
        <v>216</v>
      </c>
      <c r="AK34" s="156" t="s">
        <v>216</v>
      </c>
      <c r="AL34" s="164">
        <v>18.399999999999999</v>
      </c>
      <c r="AM34" s="164">
        <v>0.52</v>
      </c>
      <c r="AN34" s="232"/>
      <c r="AO34" s="162">
        <v>720</v>
      </c>
      <c r="AP34" s="442">
        <v>362.35530951182687</v>
      </c>
      <c r="AQ34" s="442">
        <v>1987</v>
      </c>
      <c r="AR34" s="442">
        <v>2017</v>
      </c>
      <c r="AS34" s="514">
        <v>87</v>
      </c>
      <c r="AT34" s="570">
        <v>13.674568965517244</v>
      </c>
      <c r="AU34" s="165"/>
      <c r="AV34" s="505">
        <v>3.6049927364750307E-3</v>
      </c>
      <c r="AW34" s="514"/>
      <c r="AX34" s="514"/>
      <c r="AY34" s="443"/>
      <c r="AZ34" s="443"/>
      <c r="BA34" s="443"/>
      <c r="BB34" s="506"/>
      <c r="BC34" s="162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1.6</v>
      </c>
    </row>
    <row r="35" spans="1:69" s="42" customFormat="1" ht="24.95" customHeight="1" x14ac:dyDescent="0.25">
      <c r="A35" s="218" t="s">
        <v>51</v>
      </c>
      <c r="B35" s="219">
        <v>27</v>
      </c>
      <c r="C35" s="162">
        <v>13.5</v>
      </c>
      <c r="D35" s="162"/>
      <c r="E35" s="159"/>
      <c r="F35" s="159"/>
      <c r="G35" s="281"/>
      <c r="H35" s="281"/>
      <c r="I35" s="446"/>
      <c r="J35" s="446"/>
      <c r="K35" s="417" t="str">
        <f t="shared" si="1"/>
        <v/>
      </c>
      <c r="L35" s="281"/>
      <c r="M35" s="281"/>
      <c r="N35" s="417" t="str">
        <f t="shared" si="2"/>
        <v/>
      </c>
      <c r="O35" s="281"/>
      <c r="P35" s="281"/>
      <c r="Q35" s="417" t="str">
        <f t="shared" si="3"/>
        <v/>
      </c>
      <c r="R35" s="157"/>
      <c r="S35" s="157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447"/>
      <c r="AE35" s="178" t="str">
        <f t="shared" si="5"/>
        <v/>
      </c>
      <c r="AF35" s="156"/>
      <c r="AG35" s="156"/>
      <c r="AH35" s="127"/>
      <c r="AI35" s="156"/>
      <c r="AJ35" s="156"/>
      <c r="AK35" s="156"/>
      <c r="AL35" s="164">
        <v>18.600000000000001</v>
      </c>
      <c r="AM35" s="164">
        <v>0.39</v>
      </c>
      <c r="AN35" s="232"/>
      <c r="AO35" s="162">
        <v>750</v>
      </c>
      <c r="AP35" s="442" t="s">
        <v>213</v>
      </c>
      <c r="AQ35" s="442"/>
      <c r="AR35" s="442"/>
      <c r="AS35" s="514"/>
      <c r="AT35" s="570">
        <v>6.2821782178217829</v>
      </c>
      <c r="AU35" s="165" t="s">
        <v>213</v>
      </c>
      <c r="AV35" s="505"/>
      <c r="AW35" s="514"/>
      <c r="AX35" s="514"/>
      <c r="AY35" s="443"/>
      <c r="AZ35" s="443"/>
      <c r="BA35" s="443"/>
      <c r="BB35" s="506"/>
      <c r="BC35" s="162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1.6</v>
      </c>
    </row>
    <row r="36" spans="1:69" s="42" customFormat="1" ht="24.95" customHeight="1" x14ac:dyDescent="0.25">
      <c r="A36" s="218" t="s">
        <v>52</v>
      </c>
      <c r="B36" s="219">
        <v>28</v>
      </c>
      <c r="C36" s="162">
        <v>15</v>
      </c>
      <c r="D36" s="162"/>
      <c r="E36" s="159"/>
      <c r="F36" s="159"/>
      <c r="G36" s="281"/>
      <c r="H36" s="281"/>
      <c r="I36" s="446"/>
      <c r="J36" s="446"/>
      <c r="K36" s="417" t="str">
        <f t="shared" si="1"/>
        <v/>
      </c>
      <c r="L36" s="281"/>
      <c r="M36" s="281"/>
      <c r="N36" s="417" t="str">
        <f t="shared" si="2"/>
        <v/>
      </c>
      <c r="O36" s="281"/>
      <c r="P36" s="281"/>
      <c r="Q36" s="417" t="str">
        <f t="shared" si="3"/>
        <v/>
      </c>
      <c r="R36" s="157"/>
      <c r="S36" s="157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6"/>
      <c r="AE36" s="178" t="str">
        <f t="shared" si="5"/>
        <v/>
      </c>
      <c r="AF36" s="156"/>
      <c r="AG36" s="156"/>
      <c r="AH36" s="127"/>
      <c r="AI36" s="156"/>
      <c r="AJ36" s="156"/>
      <c r="AK36" s="156"/>
      <c r="AL36" s="164"/>
      <c r="AM36" s="164"/>
      <c r="AN36" s="232"/>
      <c r="AO36" s="162"/>
      <c r="AP36" s="442" t="s">
        <v>213</v>
      </c>
      <c r="AQ36" s="442"/>
      <c r="AR36" s="442"/>
      <c r="AS36" s="514"/>
      <c r="AT36" s="570">
        <v>6.2821782178217829</v>
      </c>
      <c r="AU36" s="165" t="s">
        <v>213</v>
      </c>
      <c r="AV36" s="505"/>
      <c r="AW36" s="514"/>
      <c r="AX36" s="514"/>
      <c r="AY36" s="443"/>
      <c r="AZ36" s="443"/>
      <c r="BA36" s="443"/>
      <c r="BB36" s="506"/>
      <c r="BC36" s="162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/>
    </row>
    <row r="37" spans="1:69" s="42" customFormat="1" ht="24.95" customHeight="1" x14ac:dyDescent="0.25">
      <c r="A37" s="218" t="s">
        <v>53</v>
      </c>
      <c r="B37" s="219">
        <v>29</v>
      </c>
      <c r="C37" s="162">
        <v>13</v>
      </c>
      <c r="D37" s="162"/>
      <c r="E37" s="159"/>
      <c r="F37" s="159"/>
      <c r="G37" s="281"/>
      <c r="H37" s="281"/>
      <c r="I37" s="446"/>
      <c r="J37" s="446"/>
      <c r="K37" s="417" t="str">
        <f t="shared" si="1"/>
        <v/>
      </c>
      <c r="L37" s="281"/>
      <c r="M37" s="281"/>
      <c r="N37" s="417" t="str">
        <f t="shared" si="2"/>
        <v/>
      </c>
      <c r="O37" s="281"/>
      <c r="P37" s="281"/>
      <c r="Q37" s="417" t="str">
        <f t="shared" si="3"/>
        <v/>
      </c>
      <c r="R37" s="157"/>
      <c r="S37" s="157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447"/>
      <c r="AE37" s="178" t="str">
        <f t="shared" si="5"/>
        <v/>
      </c>
      <c r="AF37" s="156"/>
      <c r="AG37" s="156"/>
      <c r="AH37" s="127"/>
      <c r="AI37" s="156"/>
      <c r="AJ37" s="156"/>
      <c r="AK37" s="156"/>
      <c r="AL37" s="164">
        <v>19</v>
      </c>
      <c r="AM37" s="164">
        <v>0.1</v>
      </c>
      <c r="AN37" s="232"/>
      <c r="AO37" s="162">
        <v>750</v>
      </c>
      <c r="AP37" s="442" t="s">
        <v>213</v>
      </c>
      <c r="AQ37" s="442"/>
      <c r="AR37" s="442"/>
      <c r="AS37" s="514"/>
      <c r="AT37" s="570">
        <v>7.6630434782608701</v>
      </c>
      <c r="AU37" s="165" t="s">
        <v>213</v>
      </c>
      <c r="AV37" s="505"/>
      <c r="AW37" s="514"/>
      <c r="AX37" s="514"/>
      <c r="AY37" s="443"/>
      <c r="AZ37" s="443"/>
      <c r="BA37" s="443"/>
      <c r="BB37" s="506"/>
      <c r="BC37" s="162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1.6</v>
      </c>
    </row>
    <row r="38" spans="1:69" s="42" customFormat="1" ht="24.95" customHeight="1" x14ac:dyDescent="0.25">
      <c r="A38" s="218" t="s">
        <v>47</v>
      </c>
      <c r="B38" s="219">
        <v>30</v>
      </c>
      <c r="C38" s="162">
        <v>13.5</v>
      </c>
      <c r="D38" s="162"/>
      <c r="E38" s="159">
        <v>9.23</v>
      </c>
      <c r="F38" s="159">
        <v>7.16</v>
      </c>
      <c r="G38" s="281">
        <v>1140</v>
      </c>
      <c r="H38" s="281">
        <v>1536</v>
      </c>
      <c r="I38" s="281">
        <v>144</v>
      </c>
      <c r="J38" s="446">
        <v>7</v>
      </c>
      <c r="K38" s="417">
        <f t="shared" si="1"/>
        <v>95.138888888888886</v>
      </c>
      <c r="L38" s="281">
        <v>162</v>
      </c>
      <c r="M38" s="281">
        <v>4</v>
      </c>
      <c r="N38" s="417">
        <f t="shared" si="2"/>
        <v>97.53086419753086</v>
      </c>
      <c r="O38" s="281">
        <v>295</v>
      </c>
      <c r="P38" s="281">
        <v>18</v>
      </c>
      <c r="Q38" s="417">
        <f t="shared" si="3"/>
        <v>93.898305084745758</v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6"/>
      <c r="AE38" s="178" t="str">
        <f t="shared" si="5"/>
        <v/>
      </c>
      <c r="AF38" s="156"/>
      <c r="AG38" s="156"/>
      <c r="AH38" s="127" t="s">
        <v>214</v>
      </c>
      <c r="AI38" s="156" t="s">
        <v>215</v>
      </c>
      <c r="AJ38" s="156" t="s">
        <v>216</v>
      </c>
      <c r="AK38" s="156" t="s">
        <v>216</v>
      </c>
      <c r="AL38" s="164">
        <v>19.5</v>
      </c>
      <c r="AM38" s="164">
        <v>0.1</v>
      </c>
      <c r="AN38" s="232"/>
      <c r="AO38" s="162">
        <v>770</v>
      </c>
      <c r="AP38" s="442">
        <v>502.28310502283108</v>
      </c>
      <c r="AQ38" s="442">
        <v>1533</v>
      </c>
      <c r="AR38" s="442">
        <v>1547</v>
      </c>
      <c r="AS38" s="514">
        <v>86</v>
      </c>
      <c r="AT38" s="570">
        <v>6.8372844827586219</v>
      </c>
      <c r="AU38" s="165"/>
      <c r="AV38" s="505">
        <v>1.1242036890535869E-2</v>
      </c>
      <c r="AW38" s="514"/>
      <c r="AX38" s="514"/>
      <c r="AY38" s="443"/>
      <c r="AZ38" s="443"/>
      <c r="BA38" s="443"/>
      <c r="BB38" s="506"/>
      <c r="BC38" s="162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1.7</v>
      </c>
    </row>
    <row r="39" spans="1:69" s="42" customFormat="1" ht="24.95" customHeight="1" thickBot="1" x14ac:dyDescent="0.3">
      <c r="A39" s="218" t="s">
        <v>48</v>
      </c>
      <c r="B39" s="221">
        <v>31</v>
      </c>
      <c r="C39" s="167">
        <v>12</v>
      </c>
      <c r="D39" s="167"/>
      <c r="E39" s="159"/>
      <c r="F39" s="159"/>
      <c r="G39" s="281"/>
      <c r="H39" s="281"/>
      <c r="I39" s="446" t="s">
        <v>213</v>
      </c>
      <c r="J39" s="281" t="s">
        <v>213</v>
      </c>
      <c r="K39" s="417" t="str">
        <f t="shared" si="1"/>
        <v/>
      </c>
      <c r="L39" s="281"/>
      <c r="M39" s="281"/>
      <c r="N39" s="417" t="str">
        <f t="shared" si="2"/>
        <v/>
      </c>
      <c r="O39" s="281"/>
      <c r="P39" s="281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178" t="str">
        <f t="shared" si="5"/>
        <v/>
      </c>
      <c r="AF39" s="156"/>
      <c r="AG39" s="156"/>
      <c r="AH39" s="127"/>
      <c r="AI39" s="156"/>
      <c r="AJ39" s="156"/>
      <c r="AK39" s="156"/>
      <c r="AL39" s="169">
        <v>19.8</v>
      </c>
      <c r="AM39" s="164">
        <v>0.22</v>
      </c>
      <c r="AN39" s="233"/>
      <c r="AO39" s="167">
        <v>760</v>
      </c>
      <c r="AP39" s="533" t="s">
        <v>213</v>
      </c>
      <c r="AQ39" s="533" t="s">
        <v>213</v>
      </c>
      <c r="AR39" s="533" t="s">
        <v>213</v>
      </c>
      <c r="AS39" s="515" t="s">
        <v>213</v>
      </c>
      <c r="AT39" s="570">
        <v>6.8372844827586219</v>
      </c>
      <c r="AU39" s="170" t="s">
        <v>213</v>
      </c>
      <c r="AV39" s="507" t="s">
        <v>213</v>
      </c>
      <c r="AW39" s="448"/>
      <c r="AX39" s="448"/>
      <c r="AY39" s="448"/>
      <c r="AZ39" s="448"/>
      <c r="BA39" s="448"/>
      <c r="BB39" s="574"/>
      <c r="BC39" s="167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5">
        <v>1.5</v>
      </c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345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30</v>
      </c>
      <c r="AX40" s="172">
        <f>SUM(AX9:AX39)</f>
        <v>1500</v>
      </c>
      <c r="AY40" s="172">
        <f>SUM(AY9:AY39)</f>
        <v>0</v>
      </c>
      <c r="AZ40" s="177"/>
      <c r="BA40" s="177"/>
      <c r="BB40" s="172"/>
      <c r="BC40" s="172">
        <f>SUM(BC9:BC39)</f>
        <v>0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 t="shared" ref="C41:J41" si="7">IF(SUM(C9:C39)=0,"",AVERAGE(C9:C39))</f>
        <v>11.129032258064516</v>
      </c>
      <c r="D41" s="179" t="str">
        <f t="shared" si="7"/>
        <v/>
      </c>
      <c r="E41" s="179">
        <f t="shared" si="7"/>
        <v>7.4980000000000002</v>
      </c>
      <c r="F41" s="179">
        <f t="shared" si="7"/>
        <v>7.3940000000000001</v>
      </c>
      <c r="G41" s="178">
        <f t="shared" si="7"/>
        <v>2037.5</v>
      </c>
      <c r="H41" s="178">
        <f t="shared" si="7"/>
        <v>1806.7</v>
      </c>
      <c r="I41" s="178">
        <f t="shared" si="7"/>
        <v>198.3</v>
      </c>
      <c r="J41" s="178">
        <f t="shared" si="7"/>
        <v>6.7227272727272691</v>
      </c>
      <c r="K41" s="180">
        <f t="shared" ref="K41:AE41" si="8">IF(SUM(K9:K39)=0,"",AVERAGE(K9:K39))</f>
        <v>96.392960500376191</v>
      </c>
      <c r="L41" s="178">
        <f t="shared" si="8"/>
        <v>329.77714285714291</v>
      </c>
      <c r="M41" s="178">
        <f t="shared" si="8"/>
        <v>5.3676363636363629</v>
      </c>
      <c r="N41" s="180">
        <f t="shared" si="8"/>
        <v>98.052233298866312</v>
      </c>
      <c r="O41" s="178">
        <f t="shared" si="8"/>
        <v>647.24285714285713</v>
      </c>
      <c r="P41" s="178">
        <f t="shared" si="8"/>
        <v>22.881818181818183</v>
      </c>
      <c r="Q41" s="180">
        <f t="shared" si="8"/>
        <v>95.825281552906063</v>
      </c>
      <c r="R41" s="180">
        <f t="shared" si="8"/>
        <v>101.25</v>
      </c>
      <c r="S41" s="180">
        <f t="shared" si="8"/>
        <v>3.65</v>
      </c>
      <c r="T41" s="180">
        <f t="shared" si="8"/>
        <v>36.75</v>
      </c>
      <c r="U41" s="180">
        <f t="shared" si="8"/>
        <v>1.8</v>
      </c>
      <c r="V41" s="179">
        <f t="shared" si="8"/>
        <v>1.3</v>
      </c>
      <c r="W41" s="179">
        <f t="shared" si="8"/>
        <v>0.35</v>
      </c>
      <c r="X41" s="179" t="str">
        <f t="shared" si="8"/>
        <v/>
      </c>
      <c r="Y41" s="179" t="str">
        <f t="shared" si="8"/>
        <v/>
      </c>
      <c r="Z41" s="180">
        <f t="shared" si="8"/>
        <v>102.55</v>
      </c>
      <c r="AA41" s="180">
        <f t="shared" si="8"/>
        <v>4</v>
      </c>
      <c r="AB41" s="180">
        <f t="shared" si="8"/>
        <v>95.493531177779204</v>
      </c>
      <c r="AC41" s="180">
        <f t="shared" si="8"/>
        <v>9.4</v>
      </c>
      <c r="AD41" s="180">
        <f t="shared" si="8"/>
        <v>2.4</v>
      </c>
      <c r="AE41" s="180">
        <f t="shared" si="8"/>
        <v>66.216414623403324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18.588888888888889</v>
      </c>
      <c r="AM41" s="180">
        <f t="shared" si="9"/>
        <v>0.19407407407407401</v>
      </c>
      <c r="AN41" s="180" t="str">
        <f t="shared" si="9"/>
        <v/>
      </c>
      <c r="AO41" s="180">
        <f t="shared" si="9"/>
        <v>739.62962962962968</v>
      </c>
      <c r="AP41" s="180">
        <f t="shared" si="9"/>
        <v>395.19316131959641</v>
      </c>
      <c r="AQ41" s="180">
        <f t="shared" si="9"/>
        <v>1910.9259259259261</v>
      </c>
      <c r="AR41" s="180">
        <f t="shared" si="9"/>
        <v>2096.5555555555557</v>
      </c>
      <c r="AS41" s="180">
        <f t="shared" si="9"/>
        <v>87.593438473682212</v>
      </c>
      <c r="AT41" s="180">
        <f t="shared" si="9"/>
        <v>8.48137199792607</v>
      </c>
      <c r="AU41" s="180">
        <f t="shared" si="9"/>
        <v>108.25038522220039</v>
      </c>
      <c r="AV41" s="180">
        <f t="shared" si="9"/>
        <v>1.298070626186814E-2</v>
      </c>
      <c r="AW41" s="180">
        <f t="shared" si="9"/>
        <v>10</v>
      </c>
      <c r="AX41" s="180">
        <f t="shared" si="9"/>
        <v>1500</v>
      </c>
      <c r="AY41" s="180" t="str">
        <f t="shared" si="9"/>
        <v/>
      </c>
      <c r="AZ41" s="178"/>
      <c r="BA41" s="178"/>
      <c r="BB41" s="180" t="str">
        <f t="shared" ref="BB41:BE41" si="10">IF(SUM(BB9:BB39)=0,"",AVERAGE(BB9:BB39))</f>
        <v/>
      </c>
      <c r="BC41" s="180" t="str">
        <f t="shared" si="10"/>
        <v/>
      </c>
      <c r="BD41" s="180" t="str">
        <f t="shared" si="10"/>
        <v/>
      </c>
      <c r="BE41" s="180" t="str">
        <f t="shared" si="10"/>
        <v/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1.3296296296296299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7</v>
      </c>
      <c r="D42" s="182">
        <f t="shared" ref="D42:J42" si="12">MIN(D9:D39)</f>
        <v>0</v>
      </c>
      <c r="E42" s="183">
        <f t="shared" si="12"/>
        <v>7.02</v>
      </c>
      <c r="F42" s="183">
        <f t="shared" si="12"/>
        <v>7.16</v>
      </c>
      <c r="G42" s="182">
        <f t="shared" si="12"/>
        <v>1140</v>
      </c>
      <c r="H42" s="182">
        <f t="shared" si="12"/>
        <v>1498</v>
      </c>
      <c r="I42" s="182">
        <f t="shared" si="12"/>
        <v>116</v>
      </c>
      <c r="J42" s="182">
        <f t="shared" si="12"/>
        <v>2</v>
      </c>
      <c r="K42" s="184">
        <f t="shared" ref="K42:AE42" si="13">MIN(K9:K39)</f>
        <v>91.145833333333357</v>
      </c>
      <c r="L42" s="182">
        <f t="shared" si="13"/>
        <v>101</v>
      </c>
      <c r="M42" s="182">
        <f t="shared" si="13"/>
        <v>2</v>
      </c>
      <c r="N42" s="184">
        <f t="shared" si="13"/>
        <v>96.753530932962008</v>
      </c>
      <c r="O42" s="182">
        <f t="shared" si="13"/>
        <v>295</v>
      </c>
      <c r="P42" s="182">
        <f t="shared" si="13"/>
        <v>10</v>
      </c>
      <c r="Q42" s="184">
        <f t="shared" si="13"/>
        <v>92.560175054704601</v>
      </c>
      <c r="R42" s="184">
        <f t="shared" si="13"/>
        <v>66</v>
      </c>
      <c r="S42" s="184">
        <f t="shared" si="13"/>
        <v>3.0999999999999996</v>
      </c>
      <c r="T42" s="184">
        <f t="shared" si="13"/>
        <v>19</v>
      </c>
      <c r="U42" s="184">
        <f t="shared" si="13"/>
        <v>0.4</v>
      </c>
      <c r="V42" s="183">
        <f t="shared" si="13"/>
        <v>1.1000000000000001</v>
      </c>
      <c r="W42" s="183">
        <f t="shared" si="13"/>
        <v>0</v>
      </c>
      <c r="X42" s="183">
        <f t="shared" si="13"/>
        <v>0</v>
      </c>
      <c r="Y42" s="183">
        <f t="shared" si="13"/>
        <v>0</v>
      </c>
      <c r="Z42" s="184">
        <f t="shared" si="13"/>
        <v>67.099999999999994</v>
      </c>
      <c r="AA42" s="184">
        <f t="shared" si="13"/>
        <v>3.8</v>
      </c>
      <c r="AB42" s="184">
        <f t="shared" si="13"/>
        <v>93.740685543964233</v>
      </c>
      <c r="AC42" s="184">
        <f t="shared" si="13"/>
        <v>4.9000000000000004</v>
      </c>
      <c r="AD42" s="184">
        <f>MAX(AD8:AD38)</f>
        <v>2.5</v>
      </c>
      <c r="AE42" s="184">
        <f t="shared" si="13"/>
        <v>48.979591836734699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17.5</v>
      </c>
      <c r="AM42" s="184">
        <f t="shared" si="14"/>
        <v>0.09</v>
      </c>
      <c r="AN42" s="184">
        <f t="shared" si="14"/>
        <v>0</v>
      </c>
      <c r="AO42" s="184">
        <f t="shared" si="14"/>
        <v>700</v>
      </c>
      <c r="AP42" s="184">
        <f t="shared" si="14"/>
        <v>343.69885433715211</v>
      </c>
      <c r="AQ42" s="184">
        <f t="shared" si="14"/>
        <v>1533</v>
      </c>
      <c r="AR42" s="184">
        <f t="shared" si="14"/>
        <v>1525</v>
      </c>
      <c r="AS42" s="184">
        <f t="shared" si="14"/>
        <v>86</v>
      </c>
      <c r="AT42" s="184">
        <f t="shared" si="14"/>
        <v>5.5030355594102351</v>
      </c>
      <c r="AU42" s="184">
        <f t="shared" si="14"/>
        <v>89.483798882681555</v>
      </c>
      <c r="AV42" s="184">
        <f t="shared" si="14"/>
        <v>3.6049927364750307E-3</v>
      </c>
      <c r="AW42" s="184">
        <f t="shared" si="14"/>
        <v>10</v>
      </c>
      <c r="AX42" s="184">
        <f t="shared" si="14"/>
        <v>1500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0</v>
      </c>
      <c r="BD42" s="184">
        <f t="shared" si="15"/>
        <v>0</v>
      </c>
      <c r="BE42" s="184">
        <f t="shared" si="15"/>
        <v>0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18</v>
      </c>
      <c r="D43" s="186">
        <f t="shared" ref="D43:J43" si="17">MAX(D9:D39)</f>
        <v>0</v>
      </c>
      <c r="E43" s="187">
        <f t="shared" si="17"/>
        <v>9.23</v>
      </c>
      <c r="F43" s="187">
        <f t="shared" si="17"/>
        <v>7.6</v>
      </c>
      <c r="G43" s="186">
        <f t="shared" si="17"/>
        <v>2640</v>
      </c>
      <c r="H43" s="186">
        <f t="shared" si="17"/>
        <v>2180</v>
      </c>
      <c r="I43" s="186">
        <f t="shared" si="17"/>
        <v>440.00000000000011</v>
      </c>
      <c r="J43" s="186">
        <f t="shared" si="17"/>
        <v>16.999999999999929</v>
      </c>
      <c r="K43" s="188">
        <f t="shared" ref="K43:AE43" si="18">MAX(K9:K39)</f>
        <v>98.701298701298697</v>
      </c>
      <c r="L43" s="186">
        <f t="shared" si="18"/>
        <v>691.42857142857167</v>
      </c>
      <c r="M43" s="186">
        <f t="shared" si="18"/>
        <v>8.16</v>
      </c>
      <c r="N43" s="188">
        <f t="shared" si="18"/>
        <v>99.32945154019535</v>
      </c>
      <c r="O43" s="186">
        <f t="shared" si="18"/>
        <v>1257.1428571428576</v>
      </c>
      <c r="P43" s="186">
        <f t="shared" si="18"/>
        <v>34</v>
      </c>
      <c r="Q43" s="188">
        <f t="shared" si="18"/>
        <v>98.463326446281002</v>
      </c>
      <c r="R43" s="188">
        <f t="shared" si="18"/>
        <v>136.5</v>
      </c>
      <c r="S43" s="188">
        <f t="shared" si="18"/>
        <v>4.2</v>
      </c>
      <c r="T43" s="188">
        <f t="shared" si="18"/>
        <v>54.5</v>
      </c>
      <c r="U43" s="188">
        <f t="shared" si="18"/>
        <v>3.2</v>
      </c>
      <c r="V43" s="187">
        <f t="shared" si="18"/>
        <v>1.5</v>
      </c>
      <c r="W43" s="187">
        <f t="shared" si="18"/>
        <v>0.7</v>
      </c>
      <c r="X43" s="187">
        <f t="shared" si="18"/>
        <v>0</v>
      </c>
      <c r="Y43" s="187">
        <f t="shared" si="18"/>
        <v>0</v>
      </c>
      <c r="Z43" s="188">
        <f t="shared" si="18"/>
        <v>138</v>
      </c>
      <c r="AA43" s="188">
        <f t="shared" si="18"/>
        <v>4.2</v>
      </c>
      <c r="AB43" s="188">
        <f t="shared" si="18"/>
        <v>97.246376811594189</v>
      </c>
      <c r="AC43" s="188">
        <f t="shared" si="18"/>
        <v>13.9</v>
      </c>
      <c r="AD43" s="188">
        <f>MAX(AD9:AD39)</f>
        <v>2.5</v>
      </c>
      <c r="AE43" s="188">
        <f t="shared" si="18"/>
        <v>83.453237410071949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19.8</v>
      </c>
      <c r="AM43" s="188">
        <f t="shared" si="19"/>
        <v>0.52</v>
      </c>
      <c r="AN43" s="188">
        <f t="shared" si="19"/>
        <v>0</v>
      </c>
      <c r="AO43" s="188">
        <f t="shared" si="19"/>
        <v>800</v>
      </c>
      <c r="AP43" s="188">
        <f t="shared" si="19"/>
        <v>502.28310502283108</v>
      </c>
      <c r="AQ43" s="188">
        <f t="shared" si="19"/>
        <v>2170.0000000000005</v>
      </c>
      <c r="AR43" s="188">
        <f t="shared" si="19"/>
        <v>2840</v>
      </c>
      <c r="AS43" s="188">
        <f t="shared" si="19"/>
        <v>89.473684210526301</v>
      </c>
      <c r="AT43" s="188">
        <f t="shared" si="19"/>
        <v>13.674568965517244</v>
      </c>
      <c r="AU43" s="188">
        <f t="shared" si="19"/>
        <v>120.69599999999997</v>
      </c>
      <c r="AV43" s="188">
        <f t="shared" si="19"/>
        <v>2.4260970852373366E-2</v>
      </c>
      <c r="AW43" s="188">
        <f t="shared" si="19"/>
        <v>10</v>
      </c>
      <c r="AX43" s="188">
        <f t="shared" si="19"/>
        <v>1500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0</v>
      </c>
      <c r="BD43" s="188">
        <f t="shared" si="20"/>
        <v>0</v>
      </c>
      <c r="BE43" s="188">
        <f t="shared" si="20"/>
        <v>0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2</v>
      </c>
    </row>
    <row r="44" spans="1:69" s="42" customFormat="1" ht="24.95" customHeight="1" x14ac:dyDescent="0.25">
      <c r="A44" s="117" t="s">
        <v>54</v>
      </c>
      <c r="B44" s="432"/>
      <c r="C44" s="189">
        <f>AVERAGE(C37:C39,C10:C13,C16:C20,C23:C27,C30:C34)</f>
        <v>10.659090909090908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AVERAGE(C14,C21,C28,C35)</f>
        <v>11.625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AVERAGE(C9,C15,C22,C29,C36)</f>
        <v>12.8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AVERAGE(C9,C14:C15,C21:C22,C28:C29,C35:C36)</f>
        <v>12.277777777777779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11.840467171717171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conditionalFormatting sqref="L23:M24">
    <cfRule type="expression" dxfId="31" priority="19">
      <formula>IF(AND($AI23="H",$AH23="B"),1,0)</formula>
    </cfRule>
    <cfRule type="expression" dxfId="30" priority="20">
      <formula>IF($AI23="H",1,0)</formula>
    </cfRule>
  </conditionalFormatting>
  <conditionalFormatting sqref="O23:P24">
    <cfRule type="expression" dxfId="29" priority="15">
      <formula>IF(AND($AI23="H",$AH23="B"),1,0)</formula>
    </cfRule>
    <cfRule type="expression" dxfId="28" priority="16">
      <formula>IF($AI23="H",1,0)</formula>
    </cfRule>
  </conditionalFormatting>
  <conditionalFormatting sqref="AC23:AD24">
    <cfRule type="expression" dxfId="27" priority="9">
      <formula>IF(AND($AI23="H",$AH23="B"),1,0)</formula>
    </cfRule>
    <cfRule type="expression" dxfId="26" priority="10">
      <formula>IF($AI23="H",1,0)</formula>
    </cfRule>
  </conditionalFormatting>
  <conditionalFormatting sqref="AH23:AK24">
    <cfRule type="expression" dxfId="25" priority="5">
      <formula>IF(AND($AI23="H",$AH23="B"),1,0)</formula>
    </cfRule>
    <cfRule type="expression" dxfId="24" priority="6">
      <formula>IF($AI23="H",1,0)</formula>
    </cfRule>
  </conditionalFormatting>
  <dataValidations count="2">
    <dataValidation type="list" allowBlank="1" showInputMessage="1" showErrorMessage="1" sqref="AH9:AH39" xr:uid="{F48D7C22-D417-4C40-871B-F0057D31BC8B}">
      <formula1>"P,I,B"</formula1>
    </dataValidation>
    <dataValidation type="list" allowBlank="1" showInputMessage="1" showErrorMessage="1" sqref="AI9:AI39" xr:uid="{3D285628-EA91-4624-B410-0208EEE17795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U52"/>
  <sheetViews>
    <sheetView topLeftCell="A10" zoomScale="55" zoomScaleNormal="55" workbookViewId="0">
      <selection activeCell="AD33" sqref="AD33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5" s="44" customFormat="1" ht="21" customHeight="1" thickBot="1" x14ac:dyDescent="0.3">
      <c r="A2" s="677" t="s">
        <v>92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5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5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5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</row>
    <row r="6" spans="1:255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5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5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5" s="42" customFormat="1" ht="24.95" customHeight="1" x14ac:dyDescent="0.25">
      <c r="A9" s="218" t="s">
        <v>49</v>
      </c>
      <c r="B9" s="217">
        <v>1</v>
      </c>
      <c r="C9" s="281">
        <v>8.75</v>
      </c>
      <c r="D9" s="156"/>
      <c r="E9" s="159"/>
      <c r="F9" s="159"/>
      <c r="G9" s="281"/>
      <c r="H9" s="281"/>
      <c r="I9" s="281" t="s">
        <v>213</v>
      </c>
      <c r="J9" s="281" t="s">
        <v>213</v>
      </c>
      <c r="K9" s="417" t="str">
        <f>IF(AND(I9&lt;&gt;"",J9&lt;&gt;""),(I9-J9)/I9*100,"")</f>
        <v/>
      </c>
      <c r="L9" s="281"/>
      <c r="M9" s="281"/>
      <c r="N9" s="417" t="str">
        <f>IF(AND(L9&lt;&gt;"",M9&lt;&gt;""),(L9-M9)/L9*100,"")</f>
        <v/>
      </c>
      <c r="O9" s="281"/>
      <c r="P9" s="281"/>
      <c r="Q9" s="417" t="str">
        <f>IF(AND(O9&lt;&gt;"",P9&lt;&gt;""),(O9-P9)/O9*100,"")</f>
        <v/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178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>
        <v>20</v>
      </c>
      <c r="AM9" s="159">
        <v>0.33</v>
      </c>
      <c r="AN9" s="231"/>
      <c r="AO9" s="156">
        <v>740</v>
      </c>
      <c r="AP9" s="311" t="s">
        <v>213</v>
      </c>
      <c r="AQ9" s="311" t="s">
        <v>213</v>
      </c>
      <c r="AR9" s="311" t="s">
        <v>213</v>
      </c>
      <c r="AS9" s="156" t="s">
        <v>213</v>
      </c>
      <c r="AT9" s="570">
        <v>10.8</v>
      </c>
      <c r="AU9" s="160" t="s">
        <v>213</v>
      </c>
      <c r="AV9" s="512" t="s">
        <v>213</v>
      </c>
      <c r="AW9" s="162"/>
      <c r="AX9" s="441"/>
      <c r="AY9" s="441"/>
      <c r="AZ9" s="441"/>
      <c r="BA9" s="441"/>
      <c r="BB9" s="441"/>
      <c r="BC9" s="156"/>
      <c r="BD9" s="15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1.5</v>
      </c>
    </row>
    <row r="10" spans="1:255" s="42" customFormat="1" ht="24.95" customHeight="1" x14ac:dyDescent="0.25">
      <c r="A10" s="218" t="s">
        <v>50</v>
      </c>
      <c r="B10" s="219">
        <v>2</v>
      </c>
      <c r="C10" s="281">
        <v>7</v>
      </c>
      <c r="D10" s="162"/>
      <c r="E10" s="159">
        <v>7.15</v>
      </c>
      <c r="F10" s="159">
        <v>7.13</v>
      </c>
      <c r="G10" s="281">
        <v>1320</v>
      </c>
      <c r="H10" s="281">
        <v>1492</v>
      </c>
      <c r="I10" s="281">
        <v>128</v>
      </c>
      <c r="J10" s="281">
        <v>2.3809523809523832</v>
      </c>
      <c r="K10" s="417">
        <f t="shared" ref="K10:K39" si="1">IF(AND(I10&lt;&gt;"",J10&lt;&gt;""),(I10-J10)/I10*100,"")</f>
        <v>98.139880952380949</v>
      </c>
      <c r="L10" s="281">
        <v>201.14285714285717</v>
      </c>
      <c r="M10" s="281">
        <v>1.4285714285714299</v>
      </c>
      <c r="N10" s="417">
        <f t="shared" ref="N10:N39" si="2">IF(AND(L10&lt;&gt;"",M10&lt;&gt;""),(L10-M10)/L10*100,"")</f>
        <v>99.289772727272734</v>
      </c>
      <c r="O10" s="281">
        <v>365.71428571428572</v>
      </c>
      <c r="P10" s="281">
        <v>5.9523809523809579</v>
      </c>
      <c r="Q10" s="417">
        <f t="shared" ref="Q10:Q39" si="3">IF(AND(O10&lt;&gt;"",P10&lt;&gt;""),(O10-P10)/O10*100,"")</f>
        <v>98.372395833333329</v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178" t="str">
        <f t="shared" ref="AE10:AE39" si="5">IF(AND(AC10&lt;&gt;"",AD10&lt;&gt;""),(AC10-AD10)/AC10*100,"")</f>
        <v/>
      </c>
      <c r="AF10" s="156"/>
      <c r="AG10" s="156"/>
      <c r="AH10" s="127" t="s">
        <v>214</v>
      </c>
      <c r="AI10" s="156" t="s">
        <v>215</v>
      </c>
      <c r="AJ10" s="156" t="s">
        <v>216</v>
      </c>
      <c r="AK10" s="156" t="s">
        <v>216</v>
      </c>
      <c r="AL10" s="164">
        <v>19.899999999999999</v>
      </c>
      <c r="AM10" s="164">
        <v>0.4</v>
      </c>
      <c r="AN10" s="232"/>
      <c r="AO10" s="162">
        <v>800</v>
      </c>
      <c r="AP10" s="312">
        <v>488.7983706720978</v>
      </c>
      <c r="AQ10" s="312">
        <v>1636.6666666666665</v>
      </c>
      <c r="AR10" s="312">
        <v>3265</v>
      </c>
      <c r="AS10" s="162">
        <v>87.169042769857427</v>
      </c>
      <c r="AT10" s="570">
        <v>10.8</v>
      </c>
      <c r="AU10" s="165"/>
      <c r="AV10" s="505">
        <v>6.7792366618037213E-3</v>
      </c>
      <c r="AW10" s="162">
        <v>20</v>
      </c>
      <c r="AX10" s="443"/>
      <c r="AY10" s="443"/>
      <c r="AZ10" s="443"/>
      <c r="BA10" s="443"/>
      <c r="BB10" s="443"/>
      <c r="BC10" s="162"/>
      <c r="BD10" s="162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1.5</v>
      </c>
    </row>
    <row r="11" spans="1:255" s="42" customFormat="1" ht="24.95" customHeight="1" x14ac:dyDescent="0.25">
      <c r="A11" s="218" t="s">
        <v>51</v>
      </c>
      <c r="B11" s="219">
        <v>3</v>
      </c>
      <c r="C11" s="281">
        <v>10</v>
      </c>
      <c r="D11" s="162"/>
      <c r="E11" s="159"/>
      <c r="F11" s="159"/>
      <c r="G11" s="281"/>
      <c r="H11" s="281"/>
      <c r="I11" s="281" t="s">
        <v>213</v>
      </c>
      <c r="J11" s="281" t="s">
        <v>213</v>
      </c>
      <c r="K11" s="417" t="str">
        <f t="shared" si="1"/>
        <v/>
      </c>
      <c r="L11" s="281"/>
      <c r="M11" s="281"/>
      <c r="N11" s="417" t="str">
        <f t="shared" si="2"/>
        <v/>
      </c>
      <c r="O11" s="281"/>
      <c r="P11" s="281"/>
      <c r="Q11" s="417" t="str">
        <f t="shared" si="3"/>
        <v/>
      </c>
      <c r="R11" s="157"/>
      <c r="S11" s="157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178" t="str">
        <f t="shared" si="5"/>
        <v/>
      </c>
      <c r="AF11" s="156"/>
      <c r="AG11" s="156"/>
      <c r="AH11" s="127"/>
      <c r="AI11" s="156"/>
      <c r="AJ11" s="156"/>
      <c r="AK11" s="156"/>
      <c r="AL11" s="164">
        <v>20.3</v>
      </c>
      <c r="AM11" s="164">
        <v>0.12</v>
      </c>
      <c r="AN11" s="232"/>
      <c r="AO11" s="162">
        <v>780</v>
      </c>
      <c r="AP11" s="575" t="s">
        <v>213</v>
      </c>
      <c r="AQ11" s="312" t="s">
        <v>213</v>
      </c>
      <c r="AR11" s="312" t="s">
        <v>213</v>
      </c>
      <c r="AS11" s="162" t="s">
        <v>213</v>
      </c>
      <c r="AT11" s="570">
        <v>11.89315838800375</v>
      </c>
      <c r="AU11" s="165" t="s">
        <v>213</v>
      </c>
      <c r="AV11" s="505" t="s">
        <v>213</v>
      </c>
      <c r="AW11" s="162"/>
      <c r="AX11" s="443"/>
      <c r="AY11" s="443"/>
      <c r="AZ11" s="443"/>
      <c r="BA11" s="443"/>
      <c r="BB11" s="443"/>
      <c r="BC11" s="162"/>
      <c r="BD11" s="162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1.6</v>
      </c>
    </row>
    <row r="12" spans="1:255" s="42" customFormat="1" ht="24.95" customHeight="1" x14ac:dyDescent="0.25">
      <c r="A12" s="218" t="s">
        <v>52</v>
      </c>
      <c r="B12" s="219">
        <v>4</v>
      </c>
      <c r="C12" s="281">
        <v>12</v>
      </c>
      <c r="D12" s="162"/>
      <c r="E12" s="159"/>
      <c r="F12" s="159"/>
      <c r="G12" s="281"/>
      <c r="H12" s="281"/>
      <c r="I12" s="281" t="s">
        <v>213</v>
      </c>
      <c r="J12" s="281" t="s">
        <v>213</v>
      </c>
      <c r="K12" s="417" t="str">
        <f t="shared" si="1"/>
        <v/>
      </c>
      <c r="L12" s="281"/>
      <c r="M12" s="281"/>
      <c r="N12" s="417" t="str">
        <f t="shared" si="2"/>
        <v/>
      </c>
      <c r="O12" s="281"/>
      <c r="P12" s="281"/>
      <c r="Q12" s="417" t="str">
        <f t="shared" si="3"/>
        <v/>
      </c>
      <c r="R12" s="157"/>
      <c r="S12" s="157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178" t="str">
        <f t="shared" si="5"/>
        <v/>
      </c>
      <c r="AF12" s="156"/>
      <c r="AG12" s="156"/>
      <c r="AH12" s="127"/>
      <c r="AI12" s="156"/>
      <c r="AJ12" s="156"/>
      <c r="AK12" s="156"/>
      <c r="AL12" s="164"/>
      <c r="AM12" s="164"/>
      <c r="AN12" s="232"/>
      <c r="AO12" s="162"/>
      <c r="AP12" s="312" t="s">
        <v>213</v>
      </c>
      <c r="AQ12" s="312" t="s">
        <v>213</v>
      </c>
      <c r="AR12" s="312" t="s">
        <v>213</v>
      </c>
      <c r="AS12" s="162" t="s">
        <v>213</v>
      </c>
      <c r="AT12" s="570">
        <v>11.89315838800375</v>
      </c>
      <c r="AU12" s="165" t="s">
        <v>213</v>
      </c>
      <c r="AV12" s="505" t="s">
        <v>213</v>
      </c>
      <c r="AW12" s="162"/>
      <c r="AX12" s="443"/>
      <c r="AY12" s="443"/>
      <c r="AZ12" s="443"/>
      <c r="BA12" s="443"/>
      <c r="BB12" s="443"/>
      <c r="BC12" s="162"/>
      <c r="BD12" s="162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/>
    </row>
    <row r="13" spans="1:255" s="42" customFormat="1" ht="24.95" customHeight="1" x14ac:dyDescent="0.25">
      <c r="A13" s="218" t="s">
        <v>53</v>
      </c>
      <c r="B13" s="219">
        <v>5</v>
      </c>
      <c r="C13" s="281">
        <v>9</v>
      </c>
      <c r="D13" s="162"/>
      <c r="E13" s="159"/>
      <c r="F13" s="159"/>
      <c r="G13" s="281"/>
      <c r="H13" s="281"/>
      <c r="I13" s="281" t="s">
        <v>213</v>
      </c>
      <c r="J13" s="281" t="s">
        <v>213</v>
      </c>
      <c r="K13" s="417" t="str">
        <f t="shared" si="1"/>
        <v/>
      </c>
      <c r="L13" s="281"/>
      <c r="M13" s="281"/>
      <c r="N13" s="417" t="str">
        <f t="shared" si="2"/>
        <v/>
      </c>
      <c r="O13" s="281"/>
      <c r="P13" s="281"/>
      <c r="Q13" s="417" t="str">
        <f t="shared" si="3"/>
        <v/>
      </c>
      <c r="R13" s="157"/>
      <c r="S13" s="157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178" t="str">
        <f t="shared" si="5"/>
        <v/>
      </c>
      <c r="AF13" s="156"/>
      <c r="AG13" s="156"/>
      <c r="AH13" s="127"/>
      <c r="AI13" s="156"/>
      <c r="AJ13" s="156"/>
      <c r="AK13" s="156"/>
      <c r="AL13" s="164">
        <v>20.5</v>
      </c>
      <c r="AM13" s="164">
        <v>0.11</v>
      </c>
      <c r="AN13" s="232"/>
      <c r="AO13" s="162">
        <v>800</v>
      </c>
      <c r="AP13" s="312" t="s">
        <v>213</v>
      </c>
      <c r="AQ13" s="312" t="s">
        <v>213</v>
      </c>
      <c r="AR13" s="312" t="s">
        <v>213</v>
      </c>
      <c r="AS13" s="162" t="s">
        <v>213</v>
      </c>
      <c r="AT13" s="570">
        <v>7.6630434782608701</v>
      </c>
      <c r="AU13" s="165" t="s">
        <v>213</v>
      </c>
      <c r="AV13" s="505" t="s">
        <v>213</v>
      </c>
      <c r="AW13" s="162"/>
      <c r="AX13" s="443"/>
      <c r="AY13" s="443"/>
      <c r="AZ13" s="443"/>
      <c r="BA13" s="443"/>
      <c r="BB13" s="443"/>
      <c r="BC13" s="162"/>
      <c r="BD13" s="162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1.5</v>
      </c>
    </row>
    <row r="14" spans="1:255" s="42" customFormat="1" ht="24.95" customHeight="1" x14ac:dyDescent="0.25">
      <c r="A14" s="218" t="s">
        <v>47</v>
      </c>
      <c r="B14" s="219">
        <v>6</v>
      </c>
      <c r="C14" s="281">
        <v>8</v>
      </c>
      <c r="D14" s="162"/>
      <c r="E14" s="159">
        <v>7.08</v>
      </c>
      <c r="F14" s="159">
        <v>7.33</v>
      </c>
      <c r="G14" s="281">
        <v>902</v>
      </c>
      <c r="H14" s="281">
        <v>1670</v>
      </c>
      <c r="I14" s="281">
        <v>148</v>
      </c>
      <c r="J14" s="281">
        <v>12.399999999999967</v>
      </c>
      <c r="K14" s="417">
        <f t="shared" si="1"/>
        <v>91.621621621621642</v>
      </c>
      <c r="L14" s="281">
        <v>94.050000000000011</v>
      </c>
      <c r="M14" s="281">
        <v>11.52</v>
      </c>
      <c r="N14" s="417">
        <f t="shared" si="2"/>
        <v>87.751196172248811</v>
      </c>
      <c r="O14" s="281">
        <v>171</v>
      </c>
      <c r="P14" s="281">
        <v>48</v>
      </c>
      <c r="Q14" s="417">
        <f t="shared" si="3"/>
        <v>71.929824561403507</v>
      </c>
      <c r="R14" s="157">
        <v>42.800000000000004</v>
      </c>
      <c r="S14" s="157">
        <v>3.5999999999999996</v>
      </c>
      <c r="T14" s="157">
        <v>28</v>
      </c>
      <c r="U14" s="157">
        <v>6.3</v>
      </c>
      <c r="V14" s="157">
        <v>1.8</v>
      </c>
      <c r="W14" s="157">
        <v>1.7</v>
      </c>
      <c r="X14" s="157"/>
      <c r="Y14" s="157"/>
      <c r="Z14" s="305">
        <f t="shared" si="0"/>
        <v>44.6</v>
      </c>
      <c r="AA14" s="305">
        <f t="shared" si="0"/>
        <v>5.3</v>
      </c>
      <c r="AB14" s="304">
        <f t="shared" si="4"/>
        <v>88.116591928251125</v>
      </c>
      <c r="AC14" s="157">
        <v>1.6</v>
      </c>
      <c r="AD14" s="447">
        <v>0</v>
      </c>
      <c r="AE14" s="178">
        <f t="shared" si="5"/>
        <v>100</v>
      </c>
      <c r="AF14" s="156"/>
      <c r="AG14" s="156"/>
      <c r="AH14" s="127" t="s">
        <v>214</v>
      </c>
      <c r="AI14" s="156" t="s">
        <v>215</v>
      </c>
      <c r="AJ14" s="156" t="s">
        <v>216</v>
      </c>
      <c r="AK14" s="156" t="s">
        <v>216</v>
      </c>
      <c r="AL14" s="164">
        <v>20.7</v>
      </c>
      <c r="AM14" s="164">
        <v>0.12</v>
      </c>
      <c r="AN14" s="232"/>
      <c r="AO14" s="162">
        <v>800</v>
      </c>
      <c r="AP14" s="312">
        <v>468.75000000000006</v>
      </c>
      <c r="AQ14" s="312">
        <v>1706.6666666666665</v>
      </c>
      <c r="AR14" s="312">
        <v>4660</v>
      </c>
      <c r="AS14" s="162">
        <v>90.4296875</v>
      </c>
      <c r="AT14" s="570">
        <v>9.7615384615384624</v>
      </c>
      <c r="AU14" s="165"/>
      <c r="AV14" s="505">
        <v>3.4740691489361705E-3</v>
      </c>
      <c r="AW14" s="162">
        <v>15</v>
      </c>
      <c r="AX14" s="443"/>
      <c r="AY14" s="506"/>
      <c r="AZ14" s="443"/>
      <c r="BA14" s="443"/>
      <c r="BB14" s="443"/>
      <c r="BC14" s="162"/>
      <c r="BD14" s="162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1.6</v>
      </c>
    </row>
    <row r="15" spans="1:255" s="42" customFormat="1" ht="24.95" customHeight="1" x14ac:dyDescent="0.25">
      <c r="A15" s="218" t="s">
        <v>48</v>
      </c>
      <c r="B15" s="219">
        <v>7</v>
      </c>
      <c r="C15" s="281">
        <v>6.5</v>
      </c>
      <c r="D15" s="162"/>
      <c r="E15" s="159"/>
      <c r="F15" s="159"/>
      <c r="G15" s="281"/>
      <c r="H15" s="281"/>
      <c r="I15" s="281" t="s">
        <v>213</v>
      </c>
      <c r="J15" s="281" t="s">
        <v>213</v>
      </c>
      <c r="K15" s="417" t="str">
        <f t="shared" si="1"/>
        <v/>
      </c>
      <c r="L15" s="281"/>
      <c r="M15" s="281"/>
      <c r="N15" s="417" t="str">
        <f t="shared" si="2"/>
        <v/>
      </c>
      <c r="O15" s="281"/>
      <c r="P15" s="281"/>
      <c r="Q15" s="417" t="str">
        <f t="shared" si="3"/>
        <v/>
      </c>
      <c r="R15" s="157"/>
      <c r="S15" s="157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178" t="str">
        <f t="shared" si="5"/>
        <v/>
      </c>
      <c r="AF15" s="156"/>
      <c r="AG15" s="156"/>
      <c r="AH15" s="127"/>
      <c r="AI15" s="156"/>
      <c r="AJ15" s="156"/>
      <c r="AK15" s="156"/>
      <c r="AL15" s="164">
        <v>20.6</v>
      </c>
      <c r="AM15" s="164">
        <v>0.14000000000000001</v>
      </c>
      <c r="AN15" s="232"/>
      <c r="AO15" s="162">
        <v>820</v>
      </c>
      <c r="AP15" s="312" t="s">
        <v>213</v>
      </c>
      <c r="AQ15" s="312" t="s">
        <v>213</v>
      </c>
      <c r="AR15" s="312" t="s">
        <v>213</v>
      </c>
      <c r="AS15" s="162" t="s">
        <v>213</v>
      </c>
      <c r="AT15" s="570">
        <v>9.0642857142857149</v>
      </c>
      <c r="AU15" s="165" t="s">
        <v>213</v>
      </c>
      <c r="AV15" s="505" t="s">
        <v>213</v>
      </c>
      <c r="AW15" s="162"/>
      <c r="AX15" s="443"/>
      <c r="AY15" s="443"/>
      <c r="AZ15" s="443"/>
      <c r="BA15" s="443"/>
      <c r="BB15" s="163"/>
      <c r="BC15" s="162"/>
      <c r="BD15" s="162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1.6</v>
      </c>
    </row>
    <row r="16" spans="1:255" s="42" customFormat="1" ht="24.95" customHeight="1" x14ac:dyDescent="0.25">
      <c r="A16" s="218" t="s">
        <v>49</v>
      </c>
      <c r="B16" s="219">
        <v>8</v>
      </c>
      <c r="C16" s="281">
        <v>6.5</v>
      </c>
      <c r="D16" s="162"/>
      <c r="E16" s="159"/>
      <c r="F16" s="159"/>
      <c r="G16" s="281"/>
      <c r="H16" s="281"/>
      <c r="I16" s="281" t="s">
        <v>213</v>
      </c>
      <c r="J16" s="281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157"/>
      <c r="S16" s="157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178" t="str">
        <f t="shared" si="5"/>
        <v/>
      </c>
      <c r="AF16" s="156"/>
      <c r="AG16" s="156"/>
      <c r="AH16" s="127"/>
      <c r="AI16" s="156"/>
      <c r="AJ16" s="156"/>
      <c r="AK16" s="156"/>
      <c r="AL16" s="164">
        <v>21</v>
      </c>
      <c r="AM16" s="164">
        <v>0.2</v>
      </c>
      <c r="AN16" s="232"/>
      <c r="AO16" s="162">
        <v>800</v>
      </c>
      <c r="AP16" s="312" t="s">
        <v>213</v>
      </c>
      <c r="AQ16" s="312" t="s">
        <v>213</v>
      </c>
      <c r="AR16" s="312" t="s">
        <v>213</v>
      </c>
      <c r="AS16" s="162" t="s">
        <v>213</v>
      </c>
      <c r="AT16" s="570">
        <v>9.0642857142857149</v>
      </c>
      <c r="AU16" s="165" t="s">
        <v>213</v>
      </c>
      <c r="AV16" s="505"/>
      <c r="AW16" s="162"/>
      <c r="AX16" s="443"/>
      <c r="AY16" s="443"/>
      <c r="AZ16" s="443"/>
      <c r="BA16" s="443"/>
      <c r="BB16" s="443"/>
      <c r="BC16" s="162"/>
      <c r="BD16" s="162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1.7</v>
      </c>
    </row>
    <row r="17" spans="1:69" s="42" customFormat="1" ht="24.95" customHeight="1" x14ac:dyDescent="0.25">
      <c r="A17" s="218" t="s">
        <v>50</v>
      </c>
      <c r="B17" s="219">
        <v>9</v>
      </c>
      <c r="C17" s="281">
        <v>8</v>
      </c>
      <c r="D17" s="162"/>
      <c r="E17" s="159">
        <v>7.36</v>
      </c>
      <c r="F17" s="159">
        <v>7.45</v>
      </c>
      <c r="G17" s="281">
        <v>1384</v>
      </c>
      <c r="H17" s="281">
        <v>1583</v>
      </c>
      <c r="I17" s="281">
        <v>227.99999999999986</v>
      </c>
      <c r="J17" s="281">
        <v>9.4999999999999947</v>
      </c>
      <c r="K17" s="417">
        <f t="shared" si="1"/>
        <v>95.833333333333329</v>
      </c>
      <c r="L17" s="281">
        <v>358.28571428571416</v>
      </c>
      <c r="M17" s="281">
        <v>5.6999999999999966</v>
      </c>
      <c r="N17" s="417">
        <f t="shared" si="2"/>
        <v>98.409090909090907</v>
      </c>
      <c r="O17" s="281">
        <v>651.4285714285711</v>
      </c>
      <c r="P17" s="281">
        <v>23.749999999999986</v>
      </c>
      <c r="Q17" s="417">
        <f t="shared" si="3"/>
        <v>96.354166666666657</v>
      </c>
      <c r="R17" s="157"/>
      <c r="S17" s="157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447"/>
      <c r="AE17" s="178" t="str">
        <f t="shared" si="5"/>
        <v/>
      </c>
      <c r="AF17" s="156"/>
      <c r="AG17" s="156"/>
      <c r="AH17" s="127" t="s">
        <v>214</v>
      </c>
      <c r="AI17" s="156" t="s">
        <v>215</v>
      </c>
      <c r="AJ17" s="156" t="s">
        <v>216</v>
      </c>
      <c r="AK17" s="156" t="s">
        <v>216</v>
      </c>
      <c r="AL17" s="164">
        <v>21.4</v>
      </c>
      <c r="AM17" s="164">
        <v>0.15</v>
      </c>
      <c r="AN17" s="232"/>
      <c r="AO17" s="162">
        <v>850</v>
      </c>
      <c r="AP17" s="312">
        <v>495.14563106796118</v>
      </c>
      <c r="AQ17" s="312">
        <v>1716.6666666666665</v>
      </c>
      <c r="AR17" s="312">
        <v>5189.9999999999982</v>
      </c>
      <c r="AS17" s="162">
        <v>90.291262135922324</v>
      </c>
      <c r="AT17" s="570">
        <v>10.575000000000001</v>
      </c>
      <c r="AU17" s="165">
        <v>209.86994219653184</v>
      </c>
      <c r="AV17" s="505">
        <v>1.315745467780171E-2</v>
      </c>
      <c r="AW17" s="162"/>
      <c r="AX17" s="443"/>
      <c r="AY17" s="443"/>
      <c r="AZ17" s="443"/>
      <c r="BA17" s="443"/>
      <c r="BB17" s="443"/>
      <c r="BC17" s="162"/>
      <c r="BD17" s="162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1.6</v>
      </c>
    </row>
    <row r="18" spans="1:69" s="42" customFormat="1" ht="24.95" customHeight="1" x14ac:dyDescent="0.25">
      <c r="A18" s="218" t="s">
        <v>51</v>
      </c>
      <c r="B18" s="219">
        <v>10</v>
      </c>
      <c r="C18" s="281">
        <v>9.3333333333333339</v>
      </c>
      <c r="D18" s="162"/>
      <c r="E18" s="159"/>
      <c r="F18" s="159"/>
      <c r="G18" s="281"/>
      <c r="H18" s="281"/>
      <c r="I18" s="281" t="s">
        <v>213</v>
      </c>
      <c r="J18" s="281" t="s">
        <v>213</v>
      </c>
      <c r="K18" s="417" t="str">
        <f t="shared" si="1"/>
        <v/>
      </c>
      <c r="L18" s="281"/>
      <c r="M18" s="281"/>
      <c r="N18" s="417" t="str">
        <f t="shared" si="2"/>
        <v/>
      </c>
      <c r="O18" s="281"/>
      <c r="P18" s="281"/>
      <c r="Q18" s="417" t="str">
        <f t="shared" si="3"/>
        <v/>
      </c>
      <c r="R18" s="157"/>
      <c r="S18" s="157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447"/>
      <c r="AE18" s="178" t="str">
        <f t="shared" si="5"/>
        <v/>
      </c>
      <c r="AF18" s="156"/>
      <c r="AG18" s="156"/>
      <c r="AH18" s="127"/>
      <c r="AI18" s="156"/>
      <c r="AJ18" s="156"/>
      <c r="AK18" s="156"/>
      <c r="AL18" s="164">
        <v>21.5</v>
      </c>
      <c r="AM18" s="164">
        <v>0.14000000000000001</v>
      </c>
      <c r="AN18" s="232"/>
      <c r="AO18" s="162">
        <v>850</v>
      </c>
      <c r="AP18" s="312" t="s">
        <v>213</v>
      </c>
      <c r="AQ18" s="312" t="s">
        <v>213</v>
      </c>
      <c r="AR18" s="312" t="s">
        <v>213</v>
      </c>
      <c r="AS18" s="162" t="s">
        <v>213</v>
      </c>
      <c r="AT18" s="570">
        <v>7.6140000000000017</v>
      </c>
      <c r="AU18" s="165" t="s">
        <v>213</v>
      </c>
      <c r="AV18" s="505"/>
      <c r="AW18" s="162"/>
      <c r="AX18" s="443"/>
      <c r="AY18" s="443"/>
      <c r="AZ18" s="443"/>
      <c r="BA18" s="443"/>
      <c r="BB18" s="443"/>
      <c r="BC18" s="162"/>
      <c r="BD18" s="162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1.7</v>
      </c>
    </row>
    <row r="19" spans="1:69" s="42" customFormat="1" ht="24.95" customHeight="1" x14ac:dyDescent="0.25">
      <c r="A19" s="218" t="s">
        <v>52</v>
      </c>
      <c r="B19" s="219">
        <v>11</v>
      </c>
      <c r="C19" s="281">
        <v>11</v>
      </c>
      <c r="D19" s="162"/>
      <c r="E19" s="159"/>
      <c r="F19" s="159"/>
      <c r="G19" s="281"/>
      <c r="H19" s="281"/>
      <c r="I19" s="281" t="s">
        <v>213</v>
      </c>
      <c r="J19" s="281" t="s">
        <v>213</v>
      </c>
      <c r="K19" s="417" t="str">
        <f t="shared" si="1"/>
        <v/>
      </c>
      <c r="L19" s="281"/>
      <c r="M19" s="281"/>
      <c r="N19" s="417" t="str">
        <f t="shared" si="2"/>
        <v/>
      </c>
      <c r="O19" s="281"/>
      <c r="P19" s="281"/>
      <c r="Q19" s="417" t="str">
        <f t="shared" si="3"/>
        <v/>
      </c>
      <c r="R19" s="157"/>
      <c r="S19" s="157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6"/>
      <c r="AE19" s="178" t="str">
        <f t="shared" si="5"/>
        <v/>
      </c>
      <c r="AF19" s="156"/>
      <c r="AG19" s="156"/>
      <c r="AH19" s="127"/>
      <c r="AI19" s="156"/>
      <c r="AJ19" s="156"/>
      <c r="AK19" s="156"/>
      <c r="AL19" s="164"/>
      <c r="AM19" s="164"/>
      <c r="AN19" s="232"/>
      <c r="AO19" s="162"/>
      <c r="AP19" s="312" t="s">
        <v>213</v>
      </c>
      <c r="AQ19" s="312" t="s">
        <v>213</v>
      </c>
      <c r="AR19" s="312" t="s">
        <v>213</v>
      </c>
      <c r="AS19" s="162" t="s">
        <v>213</v>
      </c>
      <c r="AT19" s="570">
        <v>7.6140000000000017</v>
      </c>
      <c r="AU19" s="165" t="s">
        <v>213</v>
      </c>
      <c r="AV19" s="505"/>
      <c r="AW19" s="162"/>
      <c r="AX19" s="443"/>
      <c r="AY19" s="443"/>
      <c r="AZ19" s="443"/>
      <c r="BA19" s="443"/>
      <c r="BB19" s="443"/>
      <c r="BC19" s="162"/>
      <c r="BD19" s="162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/>
    </row>
    <row r="20" spans="1:69" s="42" customFormat="1" ht="24.95" customHeight="1" x14ac:dyDescent="0.25">
      <c r="A20" s="218" t="s">
        <v>53</v>
      </c>
      <c r="B20" s="219">
        <v>12</v>
      </c>
      <c r="C20" s="281">
        <v>9.3333333333333339</v>
      </c>
      <c r="D20" s="162"/>
      <c r="E20" s="159"/>
      <c r="F20" s="159"/>
      <c r="G20" s="281"/>
      <c r="H20" s="281"/>
      <c r="I20" s="281" t="s">
        <v>213</v>
      </c>
      <c r="J20" s="281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157"/>
      <c r="S20" s="157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178" t="str">
        <f t="shared" si="5"/>
        <v/>
      </c>
      <c r="AF20" s="156"/>
      <c r="AG20" s="156"/>
      <c r="AH20" s="127"/>
      <c r="AI20" s="156"/>
      <c r="AJ20" s="156"/>
      <c r="AK20" s="156"/>
      <c r="AL20" s="164">
        <v>21.6</v>
      </c>
      <c r="AM20" s="164">
        <v>0.21</v>
      </c>
      <c r="AN20" s="232"/>
      <c r="AO20" s="162">
        <v>820</v>
      </c>
      <c r="AP20" s="312" t="s">
        <v>213</v>
      </c>
      <c r="AQ20" s="312" t="s">
        <v>213</v>
      </c>
      <c r="AR20" s="312" t="s">
        <v>213</v>
      </c>
      <c r="AS20" s="162" t="s">
        <v>213</v>
      </c>
      <c r="AT20" s="570">
        <v>7.6140000000000017</v>
      </c>
      <c r="AU20" s="165" t="s">
        <v>213</v>
      </c>
      <c r="AV20" s="505" t="s">
        <v>213</v>
      </c>
      <c r="AW20" s="162"/>
      <c r="AX20" s="443"/>
      <c r="AY20" s="443"/>
      <c r="AZ20" s="443"/>
      <c r="BA20" s="443"/>
      <c r="BB20" s="443"/>
      <c r="BC20" s="162"/>
      <c r="BD20" s="162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1.8</v>
      </c>
    </row>
    <row r="21" spans="1:69" s="42" customFormat="1" ht="24.95" customHeight="1" x14ac:dyDescent="0.25">
      <c r="A21" s="218" t="s">
        <v>47</v>
      </c>
      <c r="B21" s="219">
        <v>13</v>
      </c>
      <c r="C21" s="281">
        <v>12</v>
      </c>
      <c r="D21" s="162"/>
      <c r="E21" s="159">
        <v>7.34</v>
      </c>
      <c r="F21" s="159">
        <v>7.75</v>
      </c>
      <c r="G21" s="281">
        <v>1721</v>
      </c>
      <c r="H21" s="281">
        <v>1583</v>
      </c>
      <c r="I21" s="281">
        <v>58</v>
      </c>
      <c r="J21" s="281">
        <v>2.8000000000000247</v>
      </c>
      <c r="K21" s="417">
        <f t="shared" si="1"/>
        <v>95.172413793103402</v>
      </c>
      <c r="L21" s="281">
        <v>91.142857142857153</v>
      </c>
      <c r="M21" s="281">
        <v>7.1999999999999993</v>
      </c>
      <c r="N21" s="417">
        <f t="shared" si="2"/>
        <v>92.100313479623821</v>
      </c>
      <c r="O21" s="281">
        <v>165.71428571428572</v>
      </c>
      <c r="P21" s="281">
        <v>30</v>
      </c>
      <c r="Q21" s="417">
        <f t="shared" si="3"/>
        <v>81.896551724137936</v>
      </c>
      <c r="R21" s="157"/>
      <c r="S21" s="157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6"/>
      <c r="AE21" s="178" t="str">
        <f t="shared" si="5"/>
        <v/>
      </c>
      <c r="AF21" s="156"/>
      <c r="AG21" s="156"/>
      <c r="AH21" s="127" t="s">
        <v>214</v>
      </c>
      <c r="AI21" s="156" t="s">
        <v>215</v>
      </c>
      <c r="AJ21" s="156" t="s">
        <v>216</v>
      </c>
      <c r="AK21" s="156" t="s">
        <v>216</v>
      </c>
      <c r="AL21" s="164">
        <v>21.7</v>
      </c>
      <c r="AM21" s="164">
        <v>0.22</v>
      </c>
      <c r="AN21" s="232"/>
      <c r="AO21" s="162">
        <v>850</v>
      </c>
      <c r="AP21" s="312">
        <v>439.65517241379308</v>
      </c>
      <c r="AQ21" s="312">
        <v>1933.3333333333333</v>
      </c>
      <c r="AR21" s="312">
        <v>3120</v>
      </c>
      <c r="AS21" s="162">
        <v>85.172413793103459</v>
      </c>
      <c r="AT21" s="570">
        <v>7.0500000000000007</v>
      </c>
      <c r="AU21" s="165"/>
      <c r="AV21" s="505">
        <v>4.4579533941236068E-3</v>
      </c>
      <c r="AW21" s="162">
        <v>10</v>
      </c>
      <c r="AX21" s="443"/>
      <c r="AY21" s="443"/>
      <c r="AZ21" s="443"/>
      <c r="BA21" s="443"/>
      <c r="BB21" s="443"/>
      <c r="BC21" s="162"/>
      <c r="BD21" s="162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1.8</v>
      </c>
    </row>
    <row r="22" spans="1:69" s="42" customFormat="1" ht="24.95" customHeight="1" x14ac:dyDescent="0.25">
      <c r="A22" s="218" t="s">
        <v>48</v>
      </c>
      <c r="B22" s="219">
        <v>14</v>
      </c>
      <c r="C22" s="281">
        <v>9</v>
      </c>
      <c r="D22" s="162"/>
      <c r="E22" s="159">
        <v>6.9</v>
      </c>
      <c r="F22" s="159">
        <v>7.4</v>
      </c>
      <c r="G22" s="281">
        <v>530</v>
      </c>
      <c r="H22" s="281">
        <v>1740</v>
      </c>
      <c r="I22" s="281">
        <v>26</v>
      </c>
      <c r="J22" s="281">
        <v>4</v>
      </c>
      <c r="K22" s="417">
        <f t="shared" si="1"/>
        <v>84.615384615384613</v>
      </c>
      <c r="L22" s="281">
        <v>30.5</v>
      </c>
      <c r="M22" s="281">
        <v>5</v>
      </c>
      <c r="N22" s="417">
        <f t="shared" si="2"/>
        <v>83.606557377049185</v>
      </c>
      <c r="O22" s="281">
        <v>57</v>
      </c>
      <c r="P22" s="281">
        <v>5</v>
      </c>
      <c r="Q22" s="417">
        <f t="shared" si="3"/>
        <v>91.228070175438589</v>
      </c>
      <c r="R22" s="567"/>
      <c r="S22" s="568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447"/>
      <c r="AE22" s="178" t="str">
        <f t="shared" si="5"/>
        <v/>
      </c>
      <c r="AF22" s="156"/>
      <c r="AG22" s="156"/>
      <c r="AH22" s="127" t="s">
        <v>214</v>
      </c>
      <c r="AI22" s="156" t="s">
        <v>217</v>
      </c>
      <c r="AJ22" s="156" t="s">
        <v>216</v>
      </c>
      <c r="AK22" s="156" t="s">
        <v>216</v>
      </c>
      <c r="AL22" s="164">
        <v>21.7</v>
      </c>
      <c r="AM22" s="164">
        <v>1.0900000000000001</v>
      </c>
      <c r="AN22" s="232"/>
      <c r="AO22" s="162">
        <v>850</v>
      </c>
      <c r="AP22" s="575" t="s">
        <v>213</v>
      </c>
      <c r="AQ22" s="312" t="s">
        <v>213</v>
      </c>
      <c r="AR22" s="312" t="s">
        <v>213</v>
      </c>
      <c r="AS22" s="162" t="s">
        <v>213</v>
      </c>
      <c r="AT22" s="570">
        <v>9.4</v>
      </c>
      <c r="AU22" s="571" t="s">
        <v>213</v>
      </c>
      <c r="AV22" s="505"/>
      <c r="AW22" s="162"/>
      <c r="AX22" s="443"/>
      <c r="AY22" s="443"/>
      <c r="AZ22" s="443"/>
      <c r="BA22" s="443"/>
      <c r="BB22" s="443"/>
      <c r="BC22" s="162"/>
      <c r="BD22" s="162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1.6</v>
      </c>
    </row>
    <row r="23" spans="1:69" s="42" customFormat="1" ht="24.95" customHeight="1" x14ac:dyDescent="0.25">
      <c r="A23" s="218" t="s">
        <v>49</v>
      </c>
      <c r="B23" s="219">
        <v>15</v>
      </c>
      <c r="C23" s="281">
        <v>9</v>
      </c>
      <c r="D23" s="162"/>
      <c r="E23" s="159"/>
      <c r="F23" s="159"/>
      <c r="G23" s="281"/>
      <c r="H23" s="281"/>
      <c r="I23" s="281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157"/>
      <c r="S23" s="157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178" t="str">
        <f t="shared" si="5"/>
        <v/>
      </c>
      <c r="AF23" s="156"/>
      <c r="AG23" s="156"/>
      <c r="AH23" s="127"/>
      <c r="AI23" s="156"/>
      <c r="AJ23" s="156"/>
      <c r="AK23" s="156"/>
      <c r="AL23" s="164">
        <v>22</v>
      </c>
      <c r="AM23" s="164">
        <v>0.74</v>
      </c>
      <c r="AN23" s="232"/>
      <c r="AO23" s="162">
        <v>820</v>
      </c>
      <c r="AP23" s="312" t="s">
        <v>213</v>
      </c>
      <c r="AQ23" s="312" t="s">
        <v>213</v>
      </c>
      <c r="AR23" s="312" t="s">
        <v>213</v>
      </c>
      <c r="AS23" s="162" t="s">
        <v>213</v>
      </c>
      <c r="AT23" s="570">
        <v>9.4</v>
      </c>
      <c r="AU23" s="165" t="s">
        <v>213</v>
      </c>
      <c r="AV23" s="505" t="s">
        <v>213</v>
      </c>
      <c r="AW23" s="162"/>
      <c r="AX23" s="443"/>
      <c r="AY23" s="443"/>
      <c r="AZ23" s="443"/>
      <c r="BA23" s="443"/>
      <c r="BB23" s="443"/>
      <c r="BC23" s="162"/>
      <c r="BD23" s="162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1.7</v>
      </c>
    </row>
    <row r="24" spans="1:69" s="42" customFormat="1" ht="24.95" customHeight="1" x14ac:dyDescent="0.25">
      <c r="A24" s="218" t="s">
        <v>50</v>
      </c>
      <c r="B24" s="219">
        <v>16</v>
      </c>
      <c r="C24" s="281">
        <v>8</v>
      </c>
      <c r="D24" s="162"/>
      <c r="E24" s="159">
        <v>7.27</v>
      </c>
      <c r="F24" s="159">
        <v>7.64</v>
      </c>
      <c r="G24" s="281">
        <v>889</v>
      </c>
      <c r="H24" s="281">
        <v>1508</v>
      </c>
      <c r="I24" s="281">
        <v>58</v>
      </c>
      <c r="J24" s="281">
        <v>4.7619047619047663</v>
      </c>
      <c r="K24" s="417">
        <f t="shared" si="1"/>
        <v>91.789819376026259</v>
      </c>
      <c r="L24" s="281">
        <v>95.7</v>
      </c>
      <c r="M24" s="281">
        <v>4.8</v>
      </c>
      <c r="N24" s="417">
        <f t="shared" si="2"/>
        <v>94.984326018808787</v>
      </c>
      <c r="O24" s="281">
        <v>174</v>
      </c>
      <c r="P24" s="281">
        <v>20</v>
      </c>
      <c r="Q24" s="417">
        <f t="shared" si="3"/>
        <v>88.505747126436788</v>
      </c>
      <c r="R24" s="157"/>
      <c r="S24" s="157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178" t="str">
        <f t="shared" si="5"/>
        <v/>
      </c>
      <c r="AF24" s="156"/>
      <c r="AG24" s="156"/>
      <c r="AH24" s="127" t="s">
        <v>214</v>
      </c>
      <c r="AI24" s="156" t="s">
        <v>215</v>
      </c>
      <c r="AJ24" s="156" t="s">
        <v>216</v>
      </c>
      <c r="AK24" s="156" t="s">
        <v>216</v>
      </c>
      <c r="AL24" s="164">
        <v>22</v>
      </c>
      <c r="AM24" s="164">
        <v>1.01</v>
      </c>
      <c r="AN24" s="232"/>
      <c r="AO24" s="162">
        <v>800</v>
      </c>
      <c r="AP24" s="312">
        <v>476.90014903129662</v>
      </c>
      <c r="AQ24" s="312">
        <v>1677.4999999999998</v>
      </c>
      <c r="AR24" s="312">
        <v>3829.9999999999995</v>
      </c>
      <c r="AS24" s="162">
        <v>86.885245901639337</v>
      </c>
      <c r="AT24" s="570">
        <v>11.536363636363637</v>
      </c>
      <c r="AU24" s="165"/>
      <c r="AV24" s="505">
        <v>3.5964810293376745E-3</v>
      </c>
      <c r="AW24" s="162"/>
      <c r="AX24" s="443"/>
      <c r="AY24" s="443"/>
      <c r="AZ24" s="443"/>
      <c r="BA24" s="443"/>
      <c r="BB24" s="443"/>
      <c r="BC24" s="162"/>
      <c r="BD24" s="162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1.6</v>
      </c>
    </row>
    <row r="25" spans="1:69" s="42" customFormat="1" ht="24.95" customHeight="1" x14ac:dyDescent="0.25">
      <c r="A25" s="218" t="s">
        <v>51</v>
      </c>
      <c r="B25" s="219">
        <v>17</v>
      </c>
      <c r="C25" s="281">
        <v>9</v>
      </c>
      <c r="D25" s="162"/>
      <c r="E25" s="159"/>
      <c r="F25" s="159"/>
      <c r="G25" s="281"/>
      <c r="H25" s="281"/>
      <c r="I25" s="281" t="s">
        <v>213</v>
      </c>
      <c r="J25" s="281" t="s">
        <v>213</v>
      </c>
      <c r="K25" s="417" t="str">
        <f t="shared" si="1"/>
        <v/>
      </c>
      <c r="L25" s="281"/>
      <c r="M25" s="281"/>
      <c r="N25" s="417" t="str">
        <f t="shared" si="2"/>
        <v/>
      </c>
      <c r="O25" s="281"/>
      <c r="P25" s="281"/>
      <c r="Q25" s="417" t="str">
        <f t="shared" si="3"/>
        <v/>
      </c>
      <c r="R25" s="157"/>
      <c r="S25" s="157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6"/>
      <c r="AE25" s="178" t="str">
        <f t="shared" si="5"/>
        <v/>
      </c>
      <c r="AF25" s="156"/>
      <c r="AG25" s="156"/>
      <c r="AH25" s="127"/>
      <c r="AI25" s="156"/>
      <c r="AJ25" s="156"/>
      <c r="AK25" s="156"/>
      <c r="AL25" s="164">
        <v>21.9</v>
      </c>
      <c r="AM25" s="164">
        <v>0.22</v>
      </c>
      <c r="AN25" s="232"/>
      <c r="AO25" s="162">
        <v>800</v>
      </c>
      <c r="AP25" s="312" t="s">
        <v>213</v>
      </c>
      <c r="AQ25" s="312" t="s">
        <v>213</v>
      </c>
      <c r="AR25" s="312" t="s">
        <v>213</v>
      </c>
      <c r="AS25" s="162" t="s">
        <v>213</v>
      </c>
      <c r="AT25" s="570">
        <v>7.0500000000000007</v>
      </c>
      <c r="AU25" s="165"/>
      <c r="AV25" s="505" t="s">
        <v>213</v>
      </c>
      <c r="AW25" s="162"/>
      <c r="AX25" s="443"/>
      <c r="AY25" s="443"/>
      <c r="AZ25" s="443"/>
      <c r="BA25" s="443"/>
      <c r="BB25" s="443"/>
      <c r="BC25" s="162"/>
      <c r="BD25" s="162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1.8</v>
      </c>
    </row>
    <row r="26" spans="1:69" s="42" customFormat="1" ht="24.95" customHeight="1" x14ac:dyDescent="0.25">
      <c r="A26" s="218" t="s">
        <v>52</v>
      </c>
      <c r="B26" s="219">
        <v>18</v>
      </c>
      <c r="C26" s="281">
        <v>9</v>
      </c>
      <c r="D26" s="162"/>
      <c r="E26" s="159"/>
      <c r="F26" s="159"/>
      <c r="G26" s="281"/>
      <c r="H26" s="281"/>
      <c r="I26" s="281" t="s">
        <v>213</v>
      </c>
      <c r="J26" s="281" t="s">
        <v>213</v>
      </c>
      <c r="K26" s="417" t="str">
        <f t="shared" si="1"/>
        <v/>
      </c>
      <c r="L26" s="281"/>
      <c r="M26" s="281"/>
      <c r="N26" s="417" t="str">
        <f t="shared" si="2"/>
        <v/>
      </c>
      <c r="O26" s="281"/>
      <c r="P26" s="281"/>
      <c r="Q26" s="417" t="str">
        <f t="shared" si="3"/>
        <v/>
      </c>
      <c r="R26" s="157"/>
      <c r="S26" s="157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6"/>
      <c r="AE26" s="178" t="str">
        <f t="shared" si="5"/>
        <v/>
      </c>
      <c r="AF26" s="156"/>
      <c r="AG26" s="156"/>
      <c r="AH26" s="127"/>
      <c r="AI26" s="156"/>
      <c r="AJ26" s="156"/>
      <c r="AK26" s="156"/>
      <c r="AL26" s="164"/>
      <c r="AM26" s="164"/>
      <c r="AN26" s="232"/>
      <c r="AO26" s="162"/>
      <c r="AP26" s="312" t="s">
        <v>213</v>
      </c>
      <c r="AQ26" s="312" t="s">
        <v>213</v>
      </c>
      <c r="AR26" s="312" t="s">
        <v>213</v>
      </c>
      <c r="AS26" s="162" t="s">
        <v>213</v>
      </c>
      <c r="AT26" s="570">
        <v>7.0500000000000007</v>
      </c>
      <c r="AU26" s="165"/>
      <c r="AV26" s="505" t="s">
        <v>213</v>
      </c>
      <c r="AW26" s="162"/>
      <c r="AX26" s="443"/>
      <c r="AY26" s="443"/>
      <c r="AZ26" s="443"/>
      <c r="BA26" s="443"/>
      <c r="BB26" s="443"/>
      <c r="BC26" s="162"/>
      <c r="BD26" s="162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/>
    </row>
    <row r="27" spans="1:69" s="42" customFormat="1" ht="24.95" customHeight="1" x14ac:dyDescent="0.25">
      <c r="A27" s="218" t="s">
        <v>53</v>
      </c>
      <c r="B27" s="219">
        <v>19</v>
      </c>
      <c r="C27" s="281">
        <v>10</v>
      </c>
      <c r="D27" s="162"/>
      <c r="E27" s="159"/>
      <c r="F27" s="159"/>
      <c r="G27" s="281"/>
      <c r="H27" s="281"/>
      <c r="I27" s="281" t="s">
        <v>213</v>
      </c>
      <c r="J27" s="281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157"/>
      <c r="S27" s="157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178" t="str">
        <f t="shared" si="5"/>
        <v/>
      </c>
      <c r="AF27" s="156"/>
      <c r="AG27" s="156"/>
      <c r="AH27" s="127"/>
      <c r="AI27" s="156"/>
      <c r="AJ27" s="156"/>
      <c r="AK27" s="156"/>
      <c r="AL27" s="164">
        <v>22.4</v>
      </c>
      <c r="AM27" s="164">
        <v>0.13</v>
      </c>
      <c r="AN27" s="232"/>
      <c r="AO27" s="162">
        <v>790</v>
      </c>
      <c r="AP27" s="312" t="s">
        <v>213</v>
      </c>
      <c r="AQ27" s="312" t="s">
        <v>213</v>
      </c>
      <c r="AR27" s="312" t="s">
        <v>213</v>
      </c>
      <c r="AS27" s="162" t="s">
        <v>213</v>
      </c>
      <c r="AT27" s="570">
        <v>10.575000000000001</v>
      </c>
      <c r="AU27" s="165"/>
      <c r="AV27" s="505" t="s">
        <v>213</v>
      </c>
      <c r="AW27" s="162"/>
      <c r="AX27" s="443"/>
      <c r="AY27" s="443"/>
      <c r="AZ27" s="443"/>
      <c r="BA27" s="443"/>
      <c r="BB27" s="443"/>
      <c r="BC27" s="162"/>
      <c r="BD27" s="162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2</v>
      </c>
    </row>
    <row r="28" spans="1:69" s="42" customFormat="1" ht="24.95" customHeight="1" x14ac:dyDescent="0.25">
      <c r="A28" s="218" t="s">
        <v>47</v>
      </c>
      <c r="B28" s="219">
        <v>20</v>
      </c>
      <c r="C28" s="281">
        <v>10</v>
      </c>
      <c r="D28" s="162"/>
      <c r="E28" s="159">
        <v>6.91</v>
      </c>
      <c r="F28" s="159">
        <v>7.29</v>
      </c>
      <c r="G28" s="281">
        <v>875</v>
      </c>
      <c r="H28" s="281">
        <v>1469</v>
      </c>
      <c r="I28" s="281">
        <v>82</v>
      </c>
      <c r="J28" s="281">
        <v>20.999999999999979</v>
      </c>
      <c r="K28" s="417">
        <f t="shared" si="1"/>
        <v>74.390243902439039</v>
      </c>
      <c r="L28" s="281">
        <v>112.75000000000001</v>
      </c>
      <c r="M28" s="281">
        <v>9.84</v>
      </c>
      <c r="N28" s="417">
        <f t="shared" si="2"/>
        <v>91.272727272727266</v>
      </c>
      <c r="O28" s="281">
        <v>205</v>
      </c>
      <c r="P28" s="281">
        <v>41</v>
      </c>
      <c r="Q28" s="417">
        <f t="shared" si="3"/>
        <v>80</v>
      </c>
      <c r="R28" s="157">
        <v>31.799999999999997</v>
      </c>
      <c r="S28" s="157">
        <v>0.70000000000000007</v>
      </c>
      <c r="T28" s="157">
        <v>16</v>
      </c>
      <c r="U28" s="157">
        <v>0.8</v>
      </c>
      <c r="V28" s="157">
        <v>1.1000000000000001</v>
      </c>
      <c r="W28" s="157">
        <v>0.1</v>
      </c>
      <c r="X28" s="157"/>
      <c r="Y28" s="157"/>
      <c r="Z28" s="305">
        <f t="shared" si="6"/>
        <v>32.9</v>
      </c>
      <c r="AA28" s="305">
        <f t="shared" si="6"/>
        <v>0.8</v>
      </c>
      <c r="AB28" s="304">
        <f t="shared" si="4"/>
        <v>97.568389057750764</v>
      </c>
      <c r="AC28" s="157">
        <v>3.9</v>
      </c>
      <c r="AD28" s="447">
        <v>0</v>
      </c>
      <c r="AE28" s="178">
        <f t="shared" si="5"/>
        <v>100</v>
      </c>
      <c r="AF28" s="156"/>
      <c r="AG28" s="156"/>
      <c r="AH28" s="127" t="s">
        <v>214</v>
      </c>
      <c r="AI28" s="156" t="s">
        <v>215</v>
      </c>
      <c r="AJ28" s="156" t="s">
        <v>216</v>
      </c>
      <c r="AK28" s="156" t="s">
        <v>216</v>
      </c>
      <c r="AL28" s="164">
        <v>22.5</v>
      </c>
      <c r="AM28" s="164">
        <v>0.19</v>
      </c>
      <c r="AN28" s="232"/>
      <c r="AO28" s="162">
        <v>800</v>
      </c>
      <c r="AP28" s="312">
        <v>426.2877442273533</v>
      </c>
      <c r="AQ28" s="312">
        <v>1876.6666666666674</v>
      </c>
      <c r="AR28" s="312">
        <v>4929.9999999999982</v>
      </c>
      <c r="AS28" s="162">
        <v>85.257548845470694</v>
      </c>
      <c r="AT28" s="570">
        <v>9.7615384615384624</v>
      </c>
      <c r="AU28" s="165"/>
      <c r="AV28" s="505">
        <v>4.7344309654879912E-3</v>
      </c>
      <c r="AW28" s="162"/>
      <c r="AX28" s="443"/>
      <c r="AY28" s="443"/>
      <c r="AZ28" s="443"/>
      <c r="BA28" s="443"/>
      <c r="BB28" s="443"/>
      <c r="BC28" s="162"/>
      <c r="BD28" s="162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1.8</v>
      </c>
    </row>
    <row r="29" spans="1:69" s="42" customFormat="1" ht="24.95" customHeight="1" x14ac:dyDescent="0.25">
      <c r="A29" s="218" t="s">
        <v>48</v>
      </c>
      <c r="B29" s="219">
        <v>21</v>
      </c>
      <c r="C29" s="281">
        <v>8</v>
      </c>
      <c r="D29" s="162"/>
      <c r="E29" s="159"/>
      <c r="F29" s="159"/>
      <c r="G29" s="281"/>
      <c r="H29" s="281"/>
      <c r="I29" s="281" t="s">
        <v>213</v>
      </c>
      <c r="J29" s="281" t="s">
        <v>213</v>
      </c>
      <c r="K29" s="417" t="str">
        <f t="shared" si="1"/>
        <v/>
      </c>
      <c r="L29" s="281"/>
      <c r="M29" s="281"/>
      <c r="N29" s="417" t="str">
        <f t="shared" si="2"/>
        <v/>
      </c>
      <c r="O29" s="281"/>
      <c r="P29" s="281"/>
      <c r="Q29" s="417" t="str">
        <f t="shared" si="3"/>
        <v/>
      </c>
      <c r="R29" s="157"/>
      <c r="S29" s="157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178" t="str">
        <f t="shared" si="5"/>
        <v/>
      </c>
      <c r="AF29" s="156"/>
      <c r="AG29" s="156"/>
      <c r="AH29" s="127"/>
      <c r="AI29" s="156"/>
      <c r="AJ29" s="156"/>
      <c r="AK29" s="156"/>
      <c r="AL29" s="164">
        <v>22.8</v>
      </c>
      <c r="AM29" s="164">
        <v>0.14000000000000001</v>
      </c>
      <c r="AN29" s="232"/>
      <c r="AO29" s="162">
        <v>800</v>
      </c>
      <c r="AP29" s="312" t="s">
        <v>213</v>
      </c>
      <c r="AQ29" s="312" t="s">
        <v>213</v>
      </c>
      <c r="AR29" s="312" t="s">
        <v>213</v>
      </c>
      <c r="AS29" s="162" t="s">
        <v>213</v>
      </c>
      <c r="AT29" s="570">
        <v>7.4647058823529413</v>
      </c>
      <c r="AU29" s="165"/>
      <c r="AV29" s="505" t="s">
        <v>213</v>
      </c>
      <c r="AW29" s="162"/>
      <c r="AX29" s="443"/>
      <c r="AY29" s="443"/>
      <c r="AZ29" s="443"/>
      <c r="BA29" s="443"/>
      <c r="BB29" s="443"/>
      <c r="BC29" s="162"/>
      <c r="BD29" s="162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1.8</v>
      </c>
    </row>
    <row r="30" spans="1:69" s="42" customFormat="1" ht="24.95" customHeight="1" x14ac:dyDescent="0.25">
      <c r="A30" s="218" t="s">
        <v>49</v>
      </c>
      <c r="B30" s="219">
        <v>22</v>
      </c>
      <c r="C30" s="281">
        <v>9</v>
      </c>
      <c r="D30" s="162"/>
      <c r="E30" s="159"/>
      <c r="F30" s="159"/>
      <c r="G30" s="281"/>
      <c r="H30" s="281"/>
      <c r="I30" s="281" t="s">
        <v>213</v>
      </c>
      <c r="J30" s="281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157"/>
      <c r="S30" s="157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156"/>
      <c r="AE30" s="178" t="str">
        <f t="shared" si="5"/>
        <v/>
      </c>
      <c r="AF30" s="156"/>
      <c r="AG30" s="156"/>
      <c r="AH30" s="127"/>
      <c r="AI30" s="156"/>
      <c r="AJ30" s="156"/>
      <c r="AK30" s="156"/>
      <c r="AL30" s="164">
        <v>23</v>
      </c>
      <c r="AM30" s="164">
        <v>0.5</v>
      </c>
      <c r="AN30" s="232"/>
      <c r="AO30" s="162">
        <v>820</v>
      </c>
      <c r="AP30" s="312" t="s">
        <v>213</v>
      </c>
      <c r="AQ30" s="312" t="s">
        <v>213</v>
      </c>
      <c r="AR30" s="312" t="s">
        <v>213</v>
      </c>
      <c r="AS30" s="162" t="s">
        <v>213</v>
      </c>
      <c r="AT30" s="570">
        <v>7.4647058823529413</v>
      </c>
      <c r="AU30" s="165"/>
      <c r="AV30" s="505" t="s">
        <v>213</v>
      </c>
      <c r="AW30" s="576"/>
      <c r="AX30" s="443"/>
      <c r="AY30" s="443"/>
      <c r="AZ30" s="443"/>
      <c r="BA30" s="443"/>
      <c r="BB30" s="443"/>
      <c r="BC30" s="162"/>
      <c r="BD30" s="162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1.7</v>
      </c>
    </row>
    <row r="31" spans="1:69" s="42" customFormat="1" ht="24.95" customHeight="1" x14ac:dyDescent="0.25">
      <c r="A31" s="218" t="s">
        <v>50</v>
      </c>
      <c r="B31" s="219">
        <v>23</v>
      </c>
      <c r="C31" s="281">
        <v>11</v>
      </c>
      <c r="D31" s="162"/>
      <c r="E31" s="159">
        <v>7.37</v>
      </c>
      <c r="F31" s="159">
        <v>7.31</v>
      </c>
      <c r="G31" s="281">
        <v>965</v>
      </c>
      <c r="H31" s="281">
        <v>1171</v>
      </c>
      <c r="I31" s="281">
        <v>102</v>
      </c>
      <c r="J31" s="281">
        <v>10.999999999999966</v>
      </c>
      <c r="K31" s="417">
        <f t="shared" si="1"/>
        <v>89.215686274509835</v>
      </c>
      <c r="L31" s="281">
        <v>160.28571428571431</v>
      </c>
      <c r="M31" s="281">
        <v>6.5999999999999792</v>
      </c>
      <c r="N31" s="417">
        <f t="shared" si="2"/>
        <v>95.882352941176492</v>
      </c>
      <c r="O31" s="281">
        <v>291.42857142857144</v>
      </c>
      <c r="P31" s="281">
        <v>27.499999999999915</v>
      </c>
      <c r="Q31" s="417">
        <f t="shared" si="3"/>
        <v>90.56372549019612</v>
      </c>
      <c r="R31" s="157"/>
      <c r="S31" s="157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6"/>
      <c r="AE31" s="178" t="str">
        <f t="shared" si="5"/>
        <v/>
      </c>
      <c r="AF31" s="156"/>
      <c r="AG31" s="156"/>
      <c r="AH31" s="127" t="s">
        <v>214</v>
      </c>
      <c r="AI31" s="156" t="s">
        <v>215</v>
      </c>
      <c r="AJ31" s="156" t="s">
        <v>216</v>
      </c>
      <c r="AK31" s="156" t="s">
        <v>216</v>
      </c>
      <c r="AL31" s="164">
        <v>22.9</v>
      </c>
      <c r="AM31" s="164">
        <v>0.74</v>
      </c>
      <c r="AN31" s="232"/>
      <c r="AO31" s="162">
        <v>830</v>
      </c>
      <c r="AP31" s="312">
        <v>468.92655367231646</v>
      </c>
      <c r="AQ31" s="312">
        <v>1769.9999999999998</v>
      </c>
      <c r="AR31" s="312">
        <v>3763</v>
      </c>
      <c r="AS31" s="162">
        <v>85.122410546139349</v>
      </c>
      <c r="AT31" s="164">
        <v>7.0500000000000007</v>
      </c>
      <c r="AU31" s="165"/>
      <c r="AV31" s="505">
        <v>7.8496919463381803E-3</v>
      </c>
      <c r="AW31" s="576"/>
      <c r="AX31" s="443"/>
      <c r="AY31" s="443"/>
      <c r="AZ31" s="443"/>
      <c r="BA31" s="443"/>
      <c r="BB31" s="443"/>
      <c r="BC31" s="162"/>
      <c r="BD31" s="162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1.8</v>
      </c>
    </row>
    <row r="32" spans="1:69" s="42" customFormat="1" ht="24.95" customHeight="1" x14ac:dyDescent="0.25">
      <c r="A32" s="218" t="s">
        <v>51</v>
      </c>
      <c r="B32" s="219">
        <v>24</v>
      </c>
      <c r="C32" s="281">
        <v>12</v>
      </c>
      <c r="D32" s="162"/>
      <c r="E32" s="159"/>
      <c r="F32" s="159"/>
      <c r="G32" s="281"/>
      <c r="H32" s="281"/>
      <c r="I32" s="281" t="s">
        <v>213</v>
      </c>
      <c r="J32" s="281" t="s">
        <v>213</v>
      </c>
      <c r="K32" s="417" t="str">
        <f t="shared" si="1"/>
        <v/>
      </c>
      <c r="L32" s="281"/>
      <c r="M32" s="281"/>
      <c r="N32" s="417" t="str">
        <f t="shared" si="2"/>
        <v/>
      </c>
      <c r="O32" s="281"/>
      <c r="P32" s="281"/>
      <c r="Q32" s="417" t="str">
        <f t="shared" si="3"/>
        <v/>
      </c>
      <c r="R32" s="157"/>
      <c r="S32" s="157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7"/>
      <c r="AE32" s="178" t="str">
        <f t="shared" si="5"/>
        <v/>
      </c>
      <c r="AF32" s="156"/>
      <c r="AG32" s="156"/>
      <c r="AH32" s="127"/>
      <c r="AI32" s="156"/>
      <c r="AJ32" s="156"/>
      <c r="AK32" s="156"/>
      <c r="AL32" s="164">
        <v>23.1</v>
      </c>
      <c r="AM32" s="164">
        <v>0.13</v>
      </c>
      <c r="AN32" s="232"/>
      <c r="AO32" s="162">
        <v>810</v>
      </c>
      <c r="AP32" s="312" t="s">
        <v>213</v>
      </c>
      <c r="AQ32" s="312" t="s">
        <v>213</v>
      </c>
      <c r="AR32" s="312" t="s">
        <v>213</v>
      </c>
      <c r="AS32" s="162" t="s">
        <v>213</v>
      </c>
      <c r="AT32" s="570">
        <v>6.1902439024390246</v>
      </c>
      <c r="AU32" s="165" t="s">
        <v>213</v>
      </c>
      <c r="AV32" s="505" t="s">
        <v>213</v>
      </c>
      <c r="AW32" s="162">
        <v>15</v>
      </c>
      <c r="AX32" s="443"/>
      <c r="AY32" s="443"/>
      <c r="AZ32" s="443"/>
      <c r="BA32" s="443"/>
      <c r="BB32" s="443"/>
      <c r="BC32" s="162"/>
      <c r="BD32" s="162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1.6</v>
      </c>
    </row>
    <row r="33" spans="1:69" s="42" customFormat="1" ht="24.95" customHeight="1" x14ac:dyDescent="0.25">
      <c r="A33" s="218" t="s">
        <v>52</v>
      </c>
      <c r="B33" s="219">
        <v>25</v>
      </c>
      <c r="C33" s="281">
        <v>15</v>
      </c>
      <c r="D33" s="162"/>
      <c r="E33" s="159"/>
      <c r="F33" s="159"/>
      <c r="G33" s="281"/>
      <c r="H33" s="281"/>
      <c r="I33" s="281" t="s">
        <v>213</v>
      </c>
      <c r="J33" s="281" t="s">
        <v>213</v>
      </c>
      <c r="K33" s="417" t="str">
        <f t="shared" si="1"/>
        <v/>
      </c>
      <c r="L33" s="281"/>
      <c r="M33" s="281"/>
      <c r="N33" s="417" t="str">
        <f t="shared" si="2"/>
        <v/>
      </c>
      <c r="O33" s="281"/>
      <c r="P33" s="281"/>
      <c r="Q33" s="417" t="str">
        <f t="shared" si="3"/>
        <v/>
      </c>
      <c r="R33" s="157"/>
      <c r="S33" s="157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7"/>
      <c r="AE33" s="178" t="str">
        <f t="shared" si="5"/>
        <v/>
      </c>
      <c r="AF33" s="156"/>
      <c r="AG33" s="156"/>
      <c r="AH33" s="127"/>
      <c r="AI33" s="156"/>
      <c r="AJ33" s="156"/>
      <c r="AK33" s="156"/>
      <c r="AL33" s="164"/>
      <c r="AM33" s="164"/>
      <c r="AN33" s="232"/>
      <c r="AO33" s="162"/>
      <c r="AP33" s="312" t="s">
        <v>213</v>
      </c>
      <c r="AQ33" s="312" t="s">
        <v>213</v>
      </c>
      <c r="AR33" s="312" t="s">
        <v>213</v>
      </c>
      <c r="AS33" s="162" t="s">
        <v>213</v>
      </c>
      <c r="AT33" s="570">
        <v>6.1902439024390246</v>
      </c>
      <c r="AU33" s="165" t="s">
        <v>213</v>
      </c>
      <c r="AV33" s="505" t="s">
        <v>213</v>
      </c>
      <c r="AW33" s="162"/>
      <c r="AX33" s="443"/>
      <c r="AY33" s="443"/>
      <c r="AZ33" s="443"/>
      <c r="BA33" s="443"/>
      <c r="BB33" s="163"/>
      <c r="BC33" s="162"/>
      <c r="BD33" s="162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/>
    </row>
    <row r="34" spans="1:69" s="42" customFormat="1" ht="24.95" customHeight="1" x14ac:dyDescent="0.25">
      <c r="A34" s="218" t="s">
        <v>53</v>
      </c>
      <c r="B34" s="219">
        <v>26</v>
      </c>
      <c r="C34" s="281">
        <v>8</v>
      </c>
      <c r="D34" s="162"/>
      <c r="E34" s="159"/>
      <c r="F34" s="159"/>
      <c r="G34" s="281"/>
      <c r="H34" s="281"/>
      <c r="I34" s="281" t="s">
        <v>213</v>
      </c>
      <c r="J34" s="281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157"/>
      <c r="S34" s="157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7"/>
      <c r="AE34" s="178" t="str">
        <f t="shared" si="5"/>
        <v/>
      </c>
      <c r="AF34" s="156"/>
      <c r="AG34" s="156"/>
      <c r="AH34" s="127"/>
      <c r="AI34" s="156"/>
      <c r="AJ34" s="156"/>
      <c r="AK34" s="156"/>
      <c r="AL34" s="164">
        <v>23.8</v>
      </c>
      <c r="AM34" s="164">
        <v>0.13</v>
      </c>
      <c r="AN34" s="232"/>
      <c r="AO34" s="162">
        <v>850</v>
      </c>
      <c r="AP34" s="312" t="s">
        <v>213</v>
      </c>
      <c r="AQ34" s="312" t="s">
        <v>213</v>
      </c>
      <c r="AR34" s="312" t="s">
        <v>213</v>
      </c>
      <c r="AS34" s="162" t="s">
        <v>213</v>
      </c>
      <c r="AT34" s="570">
        <v>8.4600000000000009</v>
      </c>
      <c r="AU34" s="165" t="s">
        <v>213</v>
      </c>
      <c r="AV34" s="163" t="s">
        <v>213</v>
      </c>
      <c r="AW34" s="576"/>
      <c r="AX34" s="162"/>
      <c r="AY34" s="443"/>
      <c r="AZ34" s="443"/>
      <c r="BA34" s="443"/>
      <c r="BB34" s="443"/>
      <c r="BC34" s="162"/>
      <c r="BD34" s="162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1.8</v>
      </c>
    </row>
    <row r="35" spans="1:69" s="42" customFormat="1" ht="24.95" customHeight="1" x14ac:dyDescent="0.25">
      <c r="A35" s="218" t="s">
        <v>47</v>
      </c>
      <c r="B35" s="219">
        <v>27</v>
      </c>
      <c r="C35" s="281">
        <v>9</v>
      </c>
      <c r="D35" s="162"/>
      <c r="E35" s="159">
        <v>7.05</v>
      </c>
      <c r="F35" s="159">
        <v>7.42</v>
      </c>
      <c r="G35" s="281">
        <v>2110</v>
      </c>
      <c r="H35" s="281">
        <v>1518</v>
      </c>
      <c r="I35" s="281">
        <v>126</v>
      </c>
      <c r="J35" s="281">
        <v>4.0000000000000036</v>
      </c>
      <c r="K35" s="417">
        <f t="shared" si="1"/>
        <v>96.825396825396822</v>
      </c>
      <c r="L35" s="281">
        <v>253.00000000000003</v>
      </c>
      <c r="M35" s="281">
        <v>2.6399999999999997</v>
      </c>
      <c r="N35" s="417">
        <f t="shared" si="2"/>
        <v>98.956521739130437</v>
      </c>
      <c r="O35" s="281">
        <v>460</v>
      </c>
      <c r="P35" s="281">
        <v>11</v>
      </c>
      <c r="Q35" s="417">
        <f t="shared" si="3"/>
        <v>97.608695652173921</v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7"/>
      <c r="AE35" s="178" t="str">
        <f t="shared" si="5"/>
        <v/>
      </c>
      <c r="AF35" s="156"/>
      <c r="AG35" s="156"/>
      <c r="AH35" s="127" t="s">
        <v>214</v>
      </c>
      <c r="AI35" s="156" t="s">
        <v>215</v>
      </c>
      <c r="AJ35" s="156" t="s">
        <v>216</v>
      </c>
      <c r="AK35" s="156" t="s">
        <v>216</v>
      </c>
      <c r="AL35" s="164">
        <v>24.1</v>
      </c>
      <c r="AM35" s="164">
        <v>0.18</v>
      </c>
      <c r="AN35" s="232"/>
      <c r="AO35" s="162">
        <v>850</v>
      </c>
      <c r="AP35" s="312">
        <v>438.89845094664372</v>
      </c>
      <c r="AQ35" s="312">
        <v>1936.6666666666667</v>
      </c>
      <c r="AR35" s="312">
        <v>5350.0000000000009</v>
      </c>
      <c r="AS35" s="162">
        <v>85.542168674698786</v>
      </c>
      <c r="AT35" s="570">
        <v>14.100000000000001</v>
      </c>
      <c r="AU35" s="165"/>
      <c r="AV35" s="505">
        <v>9.2650236203171352E-3</v>
      </c>
      <c r="AW35" s="443"/>
      <c r="AX35" s="443"/>
      <c r="AY35" s="443"/>
      <c r="AZ35" s="443"/>
      <c r="BA35" s="443"/>
      <c r="BB35" s="443"/>
      <c r="BC35" s="162"/>
      <c r="BD35" s="162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1.8</v>
      </c>
    </row>
    <row r="36" spans="1:69" s="42" customFormat="1" ht="24.95" customHeight="1" x14ac:dyDescent="0.25">
      <c r="A36" s="218" t="s">
        <v>48</v>
      </c>
      <c r="B36" s="219">
        <v>28</v>
      </c>
      <c r="C36" s="281">
        <v>10.5</v>
      </c>
      <c r="D36" s="162"/>
      <c r="E36" s="159"/>
      <c r="F36" s="159"/>
      <c r="G36" s="281"/>
      <c r="H36" s="281"/>
      <c r="I36" s="281" t="s">
        <v>213</v>
      </c>
      <c r="J36" s="281" t="s">
        <v>213</v>
      </c>
      <c r="K36" s="417" t="str">
        <f t="shared" si="1"/>
        <v/>
      </c>
      <c r="L36" s="281"/>
      <c r="M36" s="281"/>
      <c r="N36" s="417" t="str">
        <f t="shared" si="2"/>
        <v/>
      </c>
      <c r="O36" s="281"/>
      <c r="P36" s="281"/>
      <c r="Q36" s="417" t="str">
        <f t="shared" si="3"/>
        <v/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7"/>
      <c r="AE36" s="178" t="str">
        <f t="shared" si="5"/>
        <v/>
      </c>
      <c r="AF36" s="156"/>
      <c r="AG36" s="156"/>
      <c r="AH36" s="127"/>
      <c r="AI36" s="156"/>
      <c r="AJ36" s="156"/>
      <c r="AK36" s="156"/>
      <c r="AL36" s="164">
        <v>24.4</v>
      </c>
      <c r="AM36" s="164">
        <v>0.14000000000000001</v>
      </c>
      <c r="AN36" s="232"/>
      <c r="AO36" s="162">
        <v>840</v>
      </c>
      <c r="AP36" s="575" t="s">
        <v>213</v>
      </c>
      <c r="AQ36" s="312" t="s">
        <v>213</v>
      </c>
      <c r="AR36" s="312" t="s">
        <v>213</v>
      </c>
      <c r="AS36" s="162" t="s">
        <v>213</v>
      </c>
      <c r="AT36" s="570">
        <v>12.085714285714285</v>
      </c>
      <c r="AU36" s="571" t="s">
        <v>213</v>
      </c>
      <c r="AV36" s="572" t="s">
        <v>213</v>
      </c>
      <c r="AW36" s="443"/>
      <c r="AX36" s="443"/>
      <c r="AY36" s="443"/>
      <c r="AZ36" s="443"/>
      <c r="BA36" s="443"/>
      <c r="BB36" s="443"/>
      <c r="BC36" s="162"/>
      <c r="BD36" s="162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2</v>
      </c>
    </row>
    <row r="37" spans="1:69" s="42" customFormat="1" ht="24.95" customHeight="1" x14ac:dyDescent="0.25">
      <c r="A37" s="218" t="s">
        <v>49</v>
      </c>
      <c r="B37" s="219">
        <v>29</v>
      </c>
      <c r="C37" s="281">
        <v>10</v>
      </c>
      <c r="D37" s="162"/>
      <c r="E37" s="159"/>
      <c r="F37" s="159"/>
      <c r="G37" s="281"/>
      <c r="H37" s="281"/>
      <c r="I37" s="281" t="s">
        <v>213</v>
      </c>
      <c r="J37" s="281" t="s">
        <v>213</v>
      </c>
      <c r="K37" s="417" t="str">
        <f t="shared" si="1"/>
        <v/>
      </c>
      <c r="L37" s="281"/>
      <c r="M37" s="281"/>
      <c r="N37" s="417" t="str">
        <f t="shared" si="2"/>
        <v/>
      </c>
      <c r="O37" s="446"/>
      <c r="P37" s="281"/>
      <c r="Q37" s="417" t="str">
        <f t="shared" si="3"/>
        <v/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7"/>
      <c r="AE37" s="178" t="str">
        <f t="shared" si="5"/>
        <v/>
      </c>
      <c r="AF37" s="156"/>
      <c r="AG37" s="156"/>
      <c r="AH37" s="127"/>
      <c r="AI37" s="156"/>
      <c r="AJ37" s="156"/>
      <c r="AK37" s="156"/>
      <c r="AL37" s="164">
        <v>24.3</v>
      </c>
      <c r="AM37" s="164">
        <v>0.27</v>
      </c>
      <c r="AN37" s="232"/>
      <c r="AO37" s="162">
        <v>850</v>
      </c>
      <c r="AP37" s="312" t="s">
        <v>213</v>
      </c>
      <c r="AQ37" s="312" t="s">
        <v>213</v>
      </c>
      <c r="AR37" s="312" t="s">
        <v>213</v>
      </c>
      <c r="AS37" s="162" t="s">
        <v>213</v>
      </c>
      <c r="AT37" s="570">
        <v>12.085714285714285</v>
      </c>
      <c r="AU37" s="165" t="s">
        <v>213</v>
      </c>
      <c r="AV37" s="505" t="s">
        <v>213</v>
      </c>
      <c r="AW37" s="443"/>
      <c r="AX37" s="443"/>
      <c r="AY37" s="443"/>
      <c r="AZ37" s="443"/>
      <c r="BA37" s="443"/>
      <c r="BB37" s="443"/>
      <c r="BC37" s="162"/>
      <c r="BD37" s="162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2</v>
      </c>
    </row>
    <row r="38" spans="1:69" s="42" customFormat="1" ht="24.95" customHeight="1" x14ac:dyDescent="0.25">
      <c r="A38" s="218" t="s">
        <v>50</v>
      </c>
      <c r="B38" s="219">
        <v>30</v>
      </c>
      <c r="C38" s="281">
        <v>8</v>
      </c>
      <c r="D38" s="162"/>
      <c r="E38" s="159">
        <v>6.48</v>
      </c>
      <c r="F38" s="159">
        <v>7.2</v>
      </c>
      <c r="G38" s="281">
        <v>1167</v>
      </c>
      <c r="H38" s="281">
        <v>1556</v>
      </c>
      <c r="I38" s="446">
        <v>184</v>
      </c>
      <c r="J38" s="281">
        <v>4.7619047619047663</v>
      </c>
      <c r="K38" s="417">
        <f t="shared" si="1"/>
        <v>97.412008281573506</v>
      </c>
      <c r="L38" s="281">
        <v>289.14285714285722</v>
      </c>
      <c r="M38" s="281">
        <v>2.8571428571428599</v>
      </c>
      <c r="N38" s="417">
        <f t="shared" si="2"/>
        <v>99.01185770750989</v>
      </c>
      <c r="O38" s="281">
        <v>525.71428571428578</v>
      </c>
      <c r="P38" s="281">
        <v>11.904761904761916</v>
      </c>
      <c r="Q38" s="417">
        <f t="shared" si="3"/>
        <v>97.735507246376812</v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178" t="str">
        <f t="shared" si="5"/>
        <v/>
      </c>
      <c r="AF38" s="156"/>
      <c r="AG38" s="156"/>
      <c r="AH38" s="127" t="s">
        <v>214</v>
      </c>
      <c r="AI38" s="156" t="s">
        <v>215</v>
      </c>
      <c r="AJ38" s="156" t="s">
        <v>216</v>
      </c>
      <c r="AK38" s="156" t="s">
        <v>216</v>
      </c>
      <c r="AL38" s="164">
        <v>24.3</v>
      </c>
      <c r="AM38" s="164">
        <v>0.13</v>
      </c>
      <c r="AN38" s="232"/>
      <c r="AO38" s="162">
        <v>860</v>
      </c>
      <c r="AP38" s="312">
        <v>623.18840579710161</v>
      </c>
      <c r="AQ38" s="312">
        <v>1379.9999999999998</v>
      </c>
      <c r="AR38" s="312">
        <v>8099.9999999999982</v>
      </c>
      <c r="AS38" s="162">
        <v>88.405797101449281</v>
      </c>
      <c r="AT38" s="570">
        <v>15.862500000000001</v>
      </c>
      <c r="AU38" s="165">
        <v>108.1</v>
      </c>
      <c r="AV38" s="505">
        <v>1.3208750797403286E-2</v>
      </c>
      <c r="AW38" s="443"/>
      <c r="AX38" s="443"/>
      <c r="AY38" s="443"/>
      <c r="AZ38" s="443"/>
      <c r="BA38" s="443"/>
      <c r="BB38" s="163"/>
      <c r="BC38" s="162"/>
      <c r="BD38" s="162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2.1</v>
      </c>
    </row>
    <row r="39" spans="1:69" s="42" customFormat="1" ht="24.95" customHeight="1" thickBot="1" x14ac:dyDescent="0.3">
      <c r="A39" s="218"/>
      <c r="B39" s="221"/>
      <c r="C39" s="167"/>
      <c r="D39" s="167"/>
      <c r="E39" s="159"/>
      <c r="F39" s="159"/>
      <c r="G39" s="159"/>
      <c r="H39" s="159"/>
      <c r="I39" s="446"/>
      <c r="J39" s="446"/>
      <c r="K39" s="417" t="str">
        <f t="shared" si="1"/>
        <v/>
      </c>
      <c r="L39" s="446"/>
      <c r="M39" s="446"/>
      <c r="N39" s="417" t="str">
        <f t="shared" si="2"/>
        <v/>
      </c>
      <c r="O39" s="281"/>
      <c r="P39" s="281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178" t="str">
        <f t="shared" si="5"/>
        <v/>
      </c>
      <c r="AF39" s="156"/>
      <c r="AG39" s="156"/>
      <c r="AH39" s="127"/>
      <c r="AI39" s="156"/>
      <c r="AJ39" s="156"/>
      <c r="AK39" s="156"/>
      <c r="AL39" s="310"/>
      <c r="AM39" s="233"/>
      <c r="AN39" s="233"/>
      <c r="AO39" s="167"/>
      <c r="AP39" s="313"/>
      <c r="AQ39" s="444"/>
      <c r="AR39" s="445"/>
      <c r="AS39" s="315"/>
      <c r="AT39" s="169"/>
      <c r="AU39" s="170"/>
      <c r="AV39" s="167"/>
      <c r="AW39" s="448"/>
      <c r="AX39" s="171"/>
      <c r="AY39" s="300"/>
      <c r="AZ39" s="324"/>
      <c r="BA39" s="325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5"/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281.91666666666663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60</v>
      </c>
      <c r="AX40" s="172">
        <f>SUM(AX9:AX39)</f>
        <v>0</v>
      </c>
      <c r="AY40" s="172">
        <f>SUM(AY9:AY39)</f>
        <v>0</v>
      </c>
      <c r="AZ40" s="177"/>
      <c r="BA40" s="177"/>
      <c r="BB40" s="172"/>
      <c r="BC40" s="172">
        <f>SUM(BC9:BC39)</f>
        <v>0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 t="shared" ref="C41:J41" si="7">IF(SUM(C9:C39)=0,"",AVERAGE(C9:C39))</f>
        <v>9.3972222222222204</v>
      </c>
      <c r="D41" s="179" t="str">
        <f t="shared" si="7"/>
        <v/>
      </c>
      <c r="E41" s="179">
        <f t="shared" si="7"/>
        <v>7.0909999999999993</v>
      </c>
      <c r="F41" s="179">
        <f t="shared" si="7"/>
        <v>7.3920000000000003</v>
      </c>
      <c r="G41" s="178">
        <f t="shared" si="7"/>
        <v>1186.3</v>
      </c>
      <c r="H41" s="178">
        <f t="shared" si="7"/>
        <v>1529</v>
      </c>
      <c r="I41" s="178">
        <f t="shared" si="7"/>
        <v>114</v>
      </c>
      <c r="J41" s="178">
        <f t="shared" si="7"/>
        <v>7.660476190476186</v>
      </c>
      <c r="K41" s="180">
        <f t="shared" ref="K41:AE41" si="8">IF(SUM(K9:K39)=0,"",AVERAGE(K9:K39))</f>
        <v>91.501578897576934</v>
      </c>
      <c r="L41" s="178">
        <f t="shared" si="8"/>
        <v>168.6</v>
      </c>
      <c r="M41" s="178">
        <f t="shared" si="8"/>
        <v>5.7585714285714262</v>
      </c>
      <c r="N41" s="180">
        <f t="shared" si="8"/>
        <v>94.126471634463826</v>
      </c>
      <c r="O41" s="178">
        <f t="shared" si="8"/>
        <v>306.7</v>
      </c>
      <c r="P41" s="178">
        <f t="shared" si="8"/>
        <v>22.410714285714278</v>
      </c>
      <c r="Q41" s="180">
        <f t="shared" si="8"/>
        <v>89.419468447616353</v>
      </c>
      <c r="R41" s="180">
        <f t="shared" si="8"/>
        <v>37.299999999999997</v>
      </c>
      <c r="S41" s="180">
        <f t="shared" si="8"/>
        <v>2.15</v>
      </c>
      <c r="T41" s="180">
        <f t="shared" si="8"/>
        <v>22</v>
      </c>
      <c r="U41" s="180">
        <f t="shared" si="8"/>
        <v>3.55</v>
      </c>
      <c r="V41" s="179">
        <f t="shared" si="8"/>
        <v>1.4500000000000002</v>
      </c>
      <c r="W41" s="179">
        <f t="shared" si="8"/>
        <v>0.9</v>
      </c>
      <c r="X41" s="179" t="str">
        <f t="shared" si="8"/>
        <v/>
      </c>
      <c r="Y41" s="179" t="str">
        <f t="shared" si="8"/>
        <v/>
      </c>
      <c r="Z41" s="180">
        <f t="shared" si="8"/>
        <v>38.75</v>
      </c>
      <c r="AA41" s="180">
        <f t="shared" si="8"/>
        <v>3.05</v>
      </c>
      <c r="AB41" s="180">
        <f t="shared" si="8"/>
        <v>92.842490493000952</v>
      </c>
      <c r="AC41" s="180">
        <f t="shared" si="8"/>
        <v>2.75</v>
      </c>
      <c r="AD41" s="180" t="str">
        <f>IF(SUM(AD9:AD39)=0,"",AVERAGE(AD9:AD39))</f>
        <v/>
      </c>
      <c r="AE41" s="180">
        <f t="shared" si="8"/>
        <v>100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22.092307692307688</v>
      </c>
      <c r="AM41" s="180">
        <f t="shared" si="9"/>
        <v>0.30307692307692308</v>
      </c>
      <c r="AN41" s="180" t="str">
        <f t="shared" si="9"/>
        <v/>
      </c>
      <c r="AO41" s="180">
        <f t="shared" si="9"/>
        <v>818.46153846153845</v>
      </c>
      <c r="AP41" s="180">
        <f t="shared" si="9"/>
        <v>480.72783086984043</v>
      </c>
      <c r="AQ41" s="180">
        <f t="shared" si="9"/>
        <v>1737.1296296296296</v>
      </c>
      <c r="AR41" s="180">
        <f t="shared" si="9"/>
        <v>4689.7777777777774</v>
      </c>
      <c r="AS41" s="180">
        <f t="shared" si="9"/>
        <v>87.14173080758674</v>
      </c>
      <c r="AT41" s="180">
        <f t="shared" si="9"/>
        <v>9.437773346109763</v>
      </c>
      <c r="AU41" s="180">
        <f t="shared" si="9"/>
        <v>158.98497109826593</v>
      </c>
      <c r="AV41" s="180">
        <f t="shared" si="9"/>
        <v>7.3914546935054982E-3</v>
      </c>
      <c r="AW41" s="180">
        <f t="shared" si="9"/>
        <v>15</v>
      </c>
      <c r="AX41" s="180" t="str">
        <f t="shared" si="9"/>
        <v/>
      </c>
      <c r="AY41" s="180" t="str">
        <f t="shared" si="9"/>
        <v/>
      </c>
      <c r="AZ41" s="178"/>
      <c r="BA41" s="178"/>
      <c r="BB41" s="180" t="str">
        <f t="shared" ref="BB41:BE41" si="10">IF(SUM(BB9:BB39)=0,"",AVERAGE(BB9:BB39))</f>
        <v/>
      </c>
      <c r="BC41" s="180" t="str">
        <f t="shared" si="10"/>
        <v/>
      </c>
      <c r="BD41" s="180" t="str">
        <f t="shared" si="10"/>
        <v/>
      </c>
      <c r="BE41" s="180" t="str">
        <f t="shared" si="10"/>
        <v/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1.7307692307692308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6.5</v>
      </c>
      <c r="D42" s="182">
        <f t="shared" ref="D42:J42" si="12">MIN(D9:D39)</f>
        <v>0</v>
      </c>
      <c r="E42" s="183">
        <f t="shared" si="12"/>
        <v>6.48</v>
      </c>
      <c r="F42" s="183">
        <f t="shared" si="12"/>
        <v>7.13</v>
      </c>
      <c r="G42" s="182">
        <f t="shared" si="12"/>
        <v>530</v>
      </c>
      <c r="H42" s="182">
        <f t="shared" si="12"/>
        <v>1171</v>
      </c>
      <c r="I42" s="182">
        <f t="shared" si="12"/>
        <v>26</v>
      </c>
      <c r="J42" s="182">
        <f t="shared" si="12"/>
        <v>2.3809523809523832</v>
      </c>
      <c r="K42" s="184">
        <f t="shared" ref="K42:AE42" si="13">MIN(K9:K39)</f>
        <v>74.390243902439039</v>
      </c>
      <c r="L42" s="182">
        <f t="shared" si="13"/>
        <v>30.5</v>
      </c>
      <c r="M42" s="182">
        <f t="shared" si="13"/>
        <v>1.4285714285714299</v>
      </c>
      <c r="N42" s="184">
        <f t="shared" si="13"/>
        <v>83.606557377049185</v>
      </c>
      <c r="O42" s="182">
        <f t="shared" si="13"/>
        <v>57</v>
      </c>
      <c r="P42" s="182">
        <f t="shared" si="13"/>
        <v>5</v>
      </c>
      <c r="Q42" s="184">
        <f t="shared" si="13"/>
        <v>71.929824561403507</v>
      </c>
      <c r="R42" s="184">
        <f t="shared" si="13"/>
        <v>31.799999999999997</v>
      </c>
      <c r="S42" s="184">
        <f t="shared" si="13"/>
        <v>0.70000000000000007</v>
      </c>
      <c r="T42" s="184">
        <f t="shared" si="13"/>
        <v>16</v>
      </c>
      <c r="U42" s="184">
        <f t="shared" si="13"/>
        <v>0.8</v>
      </c>
      <c r="V42" s="183">
        <f t="shared" si="13"/>
        <v>1.1000000000000001</v>
      </c>
      <c r="W42" s="183">
        <f t="shared" si="13"/>
        <v>0.1</v>
      </c>
      <c r="X42" s="183">
        <f t="shared" si="13"/>
        <v>0</v>
      </c>
      <c r="Y42" s="183">
        <f t="shared" si="13"/>
        <v>0</v>
      </c>
      <c r="Z42" s="184">
        <f t="shared" si="13"/>
        <v>32.9</v>
      </c>
      <c r="AA42" s="184">
        <f t="shared" si="13"/>
        <v>0.8</v>
      </c>
      <c r="AB42" s="184">
        <f t="shared" si="13"/>
        <v>88.116591928251125</v>
      </c>
      <c r="AC42" s="184">
        <f t="shared" si="13"/>
        <v>1.6</v>
      </c>
      <c r="AD42" s="184">
        <f>MAX(AD8:AD38)</f>
        <v>0</v>
      </c>
      <c r="AE42" s="184">
        <f t="shared" si="13"/>
        <v>100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19.899999999999999</v>
      </c>
      <c r="AM42" s="184">
        <f t="shared" si="14"/>
        <v>0.11</v>
      </c>
      <c r="AN42" s="184">
        <f t="shared" si="14"/>
        <v>0</v>
      </c>
      <c r="AO42" s="184">
        <f t="shared" si="14"/>
        <v>740</v>
      </c>
      <c r="AP42" s="184">
        <f t="shared" si="14"/>
        <v>426.2877442273533</v>
      </c>
      <c r="AQ42" s="184">
        <f t="shared" si="14"/>
        <v>1379.9999999999998</v>
      </c>
      <c r="AR42" s="184">
        <f t="shared" si="14"/>
        <v>3120</v>
      </c>
      <c r="AS42" s="184">
        <f t="shared" si="14"/>
        <v>85.122410546139349</v>
      </c>
      <c r="AT42" s="184">
        <f t="shared" si="14"/>
        <v>6.1902439024390246</v>
      </c>
      <c r="AU42" s="184">
        <f t="shared" si="14"/>
        <v>108.1</v>
      </c>
      <c r="AV42" s="184">
        <f t="shared" si="14"/>
        <v>3.4740691489361705E-3</v>
      </c>
      <c r="AW42" s="184">
        <f t="shared" si="14"/>
        <v>10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0</v>
      </c>
      <c r="BD42" s="184">
        <f t="shared" si="15"/>
        <v>0</v>
      </c>
      <c r="BE42" s="184">
        <f t="shared" si="15"/>
        <v>0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1.5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15</v>
      </c>
      <c r="D43" s="186">
        <f t="shared" ref="D43:J43" si="17">MAX(D9:D39)</f>
        <v>0</v>
      </c>
      <c r="E43" s="187">
        <f t="shared" si="17"/>
        <v>7.37</v>
      </c>
      <c r="F43" s="187">
        <f t="shared" si="17"/>
        <v>7.75</v>
      </c>
      <c r="G43" s="186">
        <f t="shared" si="17"/>
        <v>2110</v>
      </c>
      <c r="H43" s="186">
        <f t="shared" si="17"/>
        <v>1740</v>
      </c>
      <c r="I43" s="186">
        <f t="shared" si="17"/>
        <v>227.99999999999986</v>
      </c>
      <c r="J43" s="186">
        <f t="shared" si="17"/>
        <v>20.999999999999979</v>
      </c>
      <c r="K43" s="188">
        <f t="shared" ref="K43:AE43" si="18">MAX(K9:K39)</f>
        <v>98.139880952380949</v>
      </c>
      <c r="L43" s="186">
        <f t="shared" si="18"/>
        <v>358.28571428571416</v>
      </c>
      <c r="M43" s="186">
        <f t="shared" si="18"/>
        <v>11.52</v>
      </c>
      <c r="N43" s="188">
        <f t="shared" si="18"/>
        <v>99.289772727272734</v>
      </c>
      <c r="O43" s="186">
        <f t="shared" si="18"/>
        <v>651.4285714285711</v>
      </c>
      <c r="P43" s="186">
        <f t="shared" si="18"/>
        <v>48</v>
      </c>
      <c r="Q43" s="188">
        <f t="shared" si="18"/>
        <v>98.372395833333329</v>
      </c>
      <c r="R43" s="188">
        <f t="shared" si="18"/>
        <v>42.800000000000004</v>
      </c>
      <c r="S43" s="188">
        <f t="shared" si="18"/>
        <v>3.5999999999999996</v>
      </c>
      <c r="T43" s="188">
        <f t="shared" si="18"/>
        <v>28</v>
      </c>
      <c r="U43" s="188">
        <f t="shared" si="18"/>
        <v>6.3</v>
      </c>
      <c r="V43" s="187">
        <f t="shared" si="18"/>
        <v>1.8</v>
      </c>
      <c r="W43" s="187">
        <f t="shared" si="18"/>
        <v>1.7</v>
      </c>
      <c r="X43" s="187">
        <f t="shared" si="18"/>
        <v>0</v>
      </c>
      <c r="Y43" s="187">
        <f t="shared" si="18"/>
        <v>0</v>
      </c>
      <c r="Z43" s="188">
        <f t="shared" si="18"/>
        <v>44.6</v>
      </c>
      <c r="AA43" s="188">
        <f t="shared" si="18"/>
        <v>5.3</v>
      </c>
      <c r="AB43" s="188">
        <f t="shared" si="18"/>
        <v>97.568389057750764</v>
      </c>
      <c r="AC43" s="188">
        <f t="shared" si="18"/>
        <v>3.9</v>
      </c>
      <c r="AD43" s="188">
        <f>MAX(AD9:AD39)</f>
        <v>0</v>
      </c>
      <c r="AE43" s="188">
        <f t="shared" si="18"/>
        <v>100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24.4</v>
      </c>
      <c r="AM43" s="188">
        <f t="shared" si="19"/>
        <v>1.0900000000000001</v>
      </c>
      <c r="AN43" s="188">
        <f t="shared" si="19"/>
        <v>0</v>
      </c>
      <c r="AO43" s="188">
        <f t="shared" si="19"/>
        <v>860</v>
      </c>
      <c r="AP43" s="188">
        <f t="shared" si="19"/>
        <v>623.18840579710161</v>
      </c>
      <c r="AQ43" s="188">
        <f t="shared" si="19"/>
        <v>1936.6666666666667</v>
      </c>
      <c r="AR43" s="188">
        <f t="shared" si="19"/>
        <v>8099.9999999999982</v>
      </c>
      <c r="AS43" s="188">
        <f t="shared" si="19"/>
        <v>90.4296875</v>
      </c>
      <c r="AT43" s="188">
        <f t="shared" si="19"/>
        <v>15.862500000000001</v>
      </c>
      <c r="AU43" s="188">
        <f t="shared" si="19"/>
        <v>209.86994219653184</v>
      </c>
      <c r="AV43" s="188">
        <f t="shared" si="19"/>
        <v>1.3208750797403286E-2</v>
      </c>
      <c r="AW43" s="188">
        <f t="shared" si="19"/>
        <v>20</v>
      </c>
      <c r="AX43" s="188">
        <f t="shared" si="19"/>
        <v>0</v>
      </c>
      <c r="AY43" s="188">
        <f t="shared" si="19"/>
        <v>0</v>
      </c>
      <c r="AZ43" s="186"/>
      <c r="BA43" s="186"/>
      <c r="BB43" s="188">
        <f t="shared" ref="BB43:BE43" si="20">MAX(BB9:BB39)</f>
        <v>0</v>
      </c>
      <c r="BC43" s="188">
        <f t="shared" si="20"/>
        <v>0</v>
      </c>
      <c r="BD43" s="188">
        <f t="shared" si="20"/>
        <v>0</v>
      </c>
      <c r="BE43" s="188">
        <f t="shared" si="20"/>
        <v>0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2.1</v>
      </c>
    </row>
    <row r="44" spans="1:69" s="42" customFormat="1" ht="24.95" customHeight="1" x14ac:dyDescent="0.25">
      <c r="A44" s="117" t="s">
        <v>54</v>
      </c>
      <c r="B44" s="432"/>
      <c r="C44" s="189">
        <f>AVERAGE(C9:C10,C13:C17,C20:C24,C27:C31,C34:C38)</f>
        <v>8.8446969696969706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AVERAGE(C11,C18,C25,C32)</f>
        <v>10.083333333333334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AVERAGE(C12,C19,C26,C33)</f>
        <v>11.75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AVERAGE(C11:C12,C18:C19,C25:C26,C32:C33)</f>
        <v>10.916666666666668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10.398674242424242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C9:C38">
    <cfRule type="expression" dxfId="23" priority="13">
      <formula>IF(AND($AI9="H",$AH9="B"),1,0)</formula>
    </cfRule>
    <cfRule type="expression" dxfId="22" priority="14">
      <formula>IF($AI9="H",1,0)</formula>
    </cfRule>
  </conditionalFormatting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2">
    <dataValidation type="list" allowBlank="1" showInputMessage="1" showErrorMessage="1" sqref="AI9:AI39" xr:uid="{BD1DE43C-8707-448E-A37A-FFB8A88C33A2}">
      <formula1>"H,NH"</formula1>
    </dataValidation>
    <dataValidation type="list" allowBlank="1" showInputMessage="1" showErrorMessage="1" sqref="AH9:AH39" xr:uid="{81561AEC-D60C-4C36-A53A-B7ECFE10608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K40:BA40 BF40:BP43 K42:BA43 K41:AC41 AE41:BA4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V52"/>
  <sheetViews>
    <sheetView topLeftCell="AZ5" zoomScale="55" zoomScaleNormal="55" workbookViewId="0">
      <selection activeCell="BK21" sqref="BK21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6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6" s="44" customFormat="1" ht="21" customHeight="1" thickBot="1" x14ac:dyDescent="0.3">
      <c r="A2" s="677" t="s">
        <v>93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6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6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6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</row>
    <row r="6" spans="1:256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6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6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6" s="42" customFormat="1" ht="24.95" customHeight="1" x14ac:dyDescent="0.25">
      <c r="A9" s="218" t="s">
        <v>51</v>
      </c>
      <c r="B9" s="217">
        <v>1</v>
      </c>
      <c r="C9" s="156">
        <v>16.5</v>
      </c>
      <c r="D9" s="156"/>
      <c r="E9" s="159"/>
      <c r="F9" s="159"/>
      <c r="G9" s="281"/>
      <c r="H9" s="281"/>
      <c r="I9" s="446" t="s">
        <v>213</v>
      </c>
      <c r="J9" s="446" t="s">
        <v>213</v>
      </c>
      <c r="K9" s="417" t="str">
        <f>IF(AND(I9&lt;&gt;"",J9&lt;&gt;""),(I9-J9)/I9*100,"")</f>
        <v/>
      </c>
      <c r="L9" s="446"/>
      <c r="M9" s="446"/>
      <c r="N9" s="417" t="str">
        <f>IF(AND(L9&lt;&gt;"",M9&lt;&gt;""),(L9-M9)/L9*100,"")</f>
        <v/>
      </c>
      <c r="O9" s="446"/>
      <c r="P9" s="446"/>
      <c r="Q9" s="417" t="str">
        <f>IF(AND(O9&lt;&gt;"",P9&lt;&gt;""),(O9-P9)/O9*100,"")</f>
        <v/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178" t="str">
        <f>IF(AND(AC9&lt;&gt;"",AD9&lt;&gt;""),(AC9-AD9)/AC9*100,"")</f>
        <v/>
      </c>
      <c r="AF9" s="156"/>
      <c r="AG9" s="156"/>
      <c r="AH9" s="127"/>
      <c r="AI9" s="156"/>
      <c r="AJ9" s="156"/>
      <c r="AK9" s="156"/>
      <c r="AL9" s="159">
        <v>23.9</v>
      </c>
      <c r="AM9" s="159">
        <v>0.17</v>
      </c>
      <c r="AN9" s="231"/>
      <c r="AO9" s="156">
        <v>800</v>
      </c>
      <c r="AP9" s="311" t="s">
        <v>213</v>
      </c>
      <c r="AQ9" s="127" t="s">
        <v>213</v>
      </c>
      <c r="AR9" s="127" t="s">
        <v>213</v>
      </c>
      <c r="AS9" s="449" t="s">
        <v>213</v>
      </c>
      <c r="AT9" s="159">
        <v>6.3008937437934458</v>
      </c>
      <c r="AU9" s="160" t="s">
        <v>213</v>
      </c>
      <c r="AV9" s="156" t="s">
        <v>213</v>
      </c>
      <c r="AW9" s="442"/>
      <c r="AX9" s="441"/>
      <c r="AY9" s="441"/>
      <c r="AZ9" s="441"/>
      <c r="BA9" s="441"/>
      <c r="BB9" s="441"/>
      <c r="BC9" s="156"/>
      <c r="BD9" s="156"/>
      <c r="BE9" s="156"/>
      <c r="BF9" s="156"/>
      <c r="BG9" s="156"/>
      <c r="BH9" s="156"/>
      <c r="BI9" s="517"/>
      <c r="BJ9" s="524"/>
      <c r="BK9" s="525" t="s">
        <v>213</v>
      </c>
      <c r="BL9" s="525" t="s">
        <v>213</v>
      </c>
      <c r="BM9" s="526"/>
      <c r="BN9" s="521"/>
      <c r="BO9" s="156"/>
      <c r="BP9" s="292"/>
      <c r="BQ9" s="608">
        <v>1.8</v>
      </c>
    </row>
    <row r="10" spans="1:256" s="42" customFormat="1" ht="24.95" customHeight="1" x14ac:dyDescent="0.25">
      <c r="A10" s="218" t="s">
        <v>52</v>
      </c>
      <c r="B10" s="219">
        <v>2</v>
      </c>
      <c r="C10" s="162">
        <v>19</v>
      </c>
      <c r="D10" s="162"/>
      <c r="E10" s="159"/>
      <c r="F10" s="159"/>
      <c r="G10" s="281"/>
      <c r="H10" s="281"/>
      <c r="I10" s="446" t="s">
        <v>213</v>
      </c>
      <c r="J10" s="446" t="s">
        <v>213</v>
      </c>
      <c r="K10" s="417" t="str">
        <f t="shared" ref="K10:K39" si="1">IF(AND(I10&lt;&gt;"",J10&lt;&gt;""),(I10-J10)/I10*100,"")</f>
        <v/>
      </c>
      <c r="L10" s="446"/>
      <c r="M10" s="446"/>
      <c r="N10" s="417" t="str">
        <f t="shared" ref="N10:N39" si="2">IF(AND(L10&lt;&gt;"",M10&lt;&gt;""),(L10-M10)/L10*100,"")</f>
        <v/>
      </c>
      <c r="O10" s="446"/>
      <c r="P10" s="446"/>
      <c r="Q10" s="417" t="str">
        <f t="shared" ref="Q10:Q39" si="3">IF(AND(O10&lt;&gt;"",P10&lt;&gt;""),(O10-P10)/O10*100,"")</f>
        <v/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156"/>
      <c r="AE10" s="178" t="str">
        <f t="shared" ref="AE10:AE39" si="5">IF(AND(AC10&lt;&gt;"",AD10&lt;&gt;""),(AC10-AD10)/AC10*100,"")</f>
        <v/>
      </c>
      <c r="AF10" s="156"/>
      <c r="AG10" s="156"/>
      <c r="AH10" s="127"/>
      <c r="AI10" s="156"/>
      <c r="AJ10" s="156"/>
      <c r="AK10" s="156"/>
      <c r="AL10" s="164"/>
      <c r="AM10" s="164"/>
      <c r="AN10" s="232"/>
      <c r="AO10" s="162"/>
      <c r="AP10" s="312" t="s">
        <v>213</v>
      </c>
      <c r="AQ10" s="442" t="s">
        <v>213</v>
      </c>
      <c r="AR10" s="442" t="s">
        <v>213</v>
      </c>
      <c r="AS10" s="449" t="s">
        <v>213</v>
      </c>
      <c r="AT10" s="164">
        <v>6.3008937437934458</v>
      </c>
      <c r="AU10" s="165" t="s">
        <v>213</v>
      </c>
      <c r="AV10" s="162" t="s">
        <v>213</v>
      </c>
      <c r="AW10" s="442"/>
      <c r="AX10" s="443"/>
      <c r="AY10" s="443"/>
      <c r="AZ10" s="443"/>
      <c r="BA10" s="443"/>
      <c r="BB10" s="443"/>
      <c r="BC10" s="162"/>
      <c r="BD10" s="162"/>
      <c r="BE10" s="162"/>
      <c r="BF10" s="162"/>
      <c r="BG10" s="162"/>
      <c r="BH10" s="162"/>
      <c r="BI10" s="518"/>
      <c r="BJ10" s="418"/>
      <c r="BK10" s="419"/>
      <c r="BL10" s="419" t="s">
        <v>213</v>
      </c>
      <c r="BM10" s="420"/>
      <c r="BN10" s="522"/>
      <c r="BO10" s="162"/>
      <c r="BP10" s="190"/>
      <c r="BQ10" s="609"/>
    </row>
    <row r="11" spans="1:256" s="42" customFormat="1" ht="24.95" customHeight="1" x14ac:dyDescent="0.25">
      <c r="A11" s="218" t="s">
        <v>53</v>
      </c>
      <c r="B11" s="219">
        <v>3</v>
      </c>
      <c r="C11" s="162">
        <v>12</v>
      </c>
      <c r="D11" s="162"/>
      <c r="E11" s="159"/>
      <c r="F11" s="159"/>
      <c r="G11" s="281"/>
      <c r="H11" s="281"/>
      <c r="I11" s="446" t="s">
        <v>213</v>
      </c>
      <c r="J11" s="446" t="s">
        <v>213</v>
      </c>
      <c r="K11" s="417" t="str">
        <f t="shared" si="1"/>
        <v/>
      </c>
      <c r="L11" s="446"/>
      <c r="M11" s="446"/>
      <c r="N11" s="417" t="str">
        <f t="shared" si="2"/>
        <v/>
      </c>
      <c r="O11" s="446"/>
      <c r="P11" s="446"/>
      <c r="Q11" s="417" t="str">
        <f t="shared" si="3"/>
        <v/>
      </c>
      <c r="R11" s="157"/>
      <c r="S11" s="157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178" t="str">
        <f t="shared" si="5"/>
        <v/>
      </c>
      <c r="AF11" s="156"/>
      <c r="AG11" s="156"/>
      <c r="AH11" s="127"/>
      <c r="AI11" s="156"/>
      <c r="AJ11" s="156"/>
      <c r="AK11" s="156"/>
      <c r="AL11" s="164">
        <v>24</v>
      </c>
      <c r="AM11" s="164">
        <v>0.12</v>
      </c>
      <c r="AN11" s="232"/>
      <c r="AO11" s="162">
        <v>810</v>
      </c>
      <c r="AP11" s="312" t="s">
        <v>213</v>
      </c>
      <c r="AQ11" s="442" t="s">
        <v>213</v>
      </c>
      <c r="AR11" s="442" t="s">
        <v>213</v>
      </c>
      <c r="AS11" s="449" t="s">
        <v>213</v>
      </c>
      <c r="AT11" s="164">
        <v>7.34375</v>
      </c>
      <c r="AU11" s="165" t="s">
        <v>213</v>
      </c>
      <c r="AV11" s="162" t="s">
        <v>213</v>
      </c>
      <c r="AW11" s="442">
        <v>20</v>
      </c>
      <c r="AX11" s="443"/>
      <c r="AY11" s="443"/>
      <c r="AZ11" s="443"/>
      <c r="BA11" s="443"/>
      <c r="BB11" s="443"/>
      <c r="BC11" s="162"/>
      <c r="BD11" s="162"/>
      <c r="BE11" s="162"/>
      <c r="BF11" s="162"/>
      <c r="BG11" s="162"/>
      <c r="BH11" s="162"/>
      <c r="BI11" s="518"/>
      <c r="BJ11" s="418"/>
      <c r="BK11" s="419" t="s">
        <v>213</v>
      </c>
      <c r="BL11" s="419" t="s">
        <v>213</v>
      </c>
      <c r="BM11" s="420"/>
      <c r="BN11" s="522"/>
      <c r="BO11" s="162"/>
      <c r="BP11" s="190"/>
      <c r="BQ11" s="609">
        <v>1.9</v>
      </c>
    </row>
    <row r="12" spans="1:256" s="42" customFormat="1" ht="24.95" customHeight="1" x14ac:dyDescent="0.25">
      <c r="A12" s="218" t="s">
        <v>47</v>
      </c>
      <c r="B12" s="219">
        <v>4</v>
      </c>
      <c r="C12" s="162">
        <v>13</v>
      </c>
      <c r="D12" s="162"/>
      <c r="E12" s="159">
        <v>7.97</v>
      </c>
      <c r="F12" s="159">
        <v>8.36</v>
      </c>
      <c r="G12" s="281">
        <v>1269</v>
      </c>
      <c r="H12" s="281">
        <v>1597</v>
      </c>
      <c r="I12" s="281">
        <v>20.000000000000018</v>
      </c>
      <c r="J12" s="281">
        <v>3.1999999999999806</v>
      </c>
      <c r="K12" s="417">
        <f t="shared" si="1"/>
        <v>84.000000000000114</v>
      </c>
      <c r="L12" s="281">
        <v>183.70000000000002</v>
      </c>
      <c r="M12" s="281">
        <v>0.96</v>
      </c>
      <c r="N12" s="417">
        <f t="shared" si="2"/>
        <v>99.477408818726175</v>
      </c>
      <c r="O12" s="281">
        <v>334</v>
      </c>
      <c r="P12" s="281">
        <v>4</v>
      </c>
      <c r="Q12" s="417">
        <f t="shared" si="3"/>
        <v>98.802395209580837</v>
      </c>
      <c r="R12" s="157">
        <v>66.7</v>
      </c>
      <c r="S12" s="157">
        <v>4.3000000000000007</v>
      </c>
      <c r="T12" s="157">
        <v>40</v>
      </c>
      <c r="U12" s="157">
        <v>5.3</v>
      </c>
      <c r="V12" s="157">
        <v>0.5</v>
      </c>
      <c r="W12" s="157">
        <v>1.4</v>
      </c>
      <c r="X12" s="157"/>
      <c r="Y12" s="157"/>
      <c r="Z12" s="305">
        <f t="shared" si="0"/>
        <v>67.2</v>
      </c>
      <c r="AA12" s="305">
        <f t="shared" si="0"/>
        <v>5.7000000000000011</v>
      </c>
      <c r="AB12" s="304">
        <f t="shared" si="4"/>
        <v>91.517857142857139</v>
      </c>
      <c r="AC12" s="157">
        <v>9</v>
      </c>
      <c r="AD12" s="447">
        <v>5.6</v>
      </c>
      <c r="AE12" s="178">
        <f t="shared" si="5"/>
        <v>37.777777777777786</v>
      </c>
      <c r="AF12" s="156"/>
      <c r="AG12" s="156"/>
      <c r="AH12" s="127" t="s">
        <v>214</v>
      </c>
      <c r="AI12" s="156" t="s">
        <v>215</v>
      </c>
      <c r="AJ12" s="156" t="s">
        <v>216</v>
      </c>
      <c r="AK12" s="156" t="s">
        <v>216</v>
      </c>
      <c r="AL12" s="164">
        <v>24.3</v>
      </c>
      <c r="AM12" s="164">
        <v>0.19</v>
      </c>
      <c r="AN12" s="232"/>
      <c r="AO12" s="162">
        <v>800</v>
      </c>
      <c r="AP12" s="312">
        <v>411.66380789022293</v>
      </c>
      <c r="AQ12" s="442">
        <v>1943.3333333333335</v>
      </c>
      <c r="AR12" s="442">
        <v>5095</v>
      </c>
      <c r="AS12" s="442">
        <v>86.106346483704954</v>
      </c>
      <c r="AT12" s="164">
        <v>6.9420131291028442</v>
      </c>
      <c r="AU12" s="165"/>
      <c r="AV12" s="505">
        <v>9.6837503902939479E-3</v>
      </c>
      <c r="AW12" s="442"/>
      <c r="AX12" s="443"/>
      <c r="AY12" s="443"/>
      <c r="AZ12" s="443"/>
      <c r="BA12" s="443"/>
      <c r="BB12" s="443"/>
      <c r="BC12" s="162"/>
      <c r="BD12" s="162"/>
      <c r="BE12" s="162"/>
      <c r="BF12" s="162"/>
      <c r="BG12" s="162"/>
      <c r="BH12" s="162"/>
      <c r="BI12" s="518"/>
      <c r="BJ12" s="418"/>
      <c r="BK12" s="419"/>
      <c r="BL12" s="419"/>
      <c r="BM12" s="420"/>
      <c r="BN12" s="522"/>
      <c r="BO12" s="162"/>
      <c r="BP12" s="190"/>
      <c r="BQ12" s="609">
        <v>1.8</v>
      </c>
    </row>
    <row r="13" spans="1:256" s="42" customFormat="1" ht="24.95" customHeight="1" x14ac:dyDescent="0.25">
      <c r="A13" s="218" t="s">
        <v>48</v>
      </c>
      <c r="B13" s="219">
        <v>5</v>
      </c>
      <c r="C13" s="162">
        <v>19.5</v>
      </c>
      <c r="D13" s="162"/>
      <c r="E13" s="159">
        <v>7.1</v>
      </c>
      <c r="F13" s="159">
        <v>7.4</v>
      </c>
      <c r="G13" s="281">
        <v>2270</v>
      </c>
      <c r="H13" s="281">
        <v>1830</v>
      </c>
      <c r="I13" s="281">
        <v>53</v>
      </c>
      <c r="J13" s="281">
        <v>4</v>
      </c>
      <c r="K13" s="417">
        <f t="shared" si="1"/>
        <v>92.452830188679243</v>
      </c>
      <c r="L13" s="281">
        <v>158</v>
      </c>
      <c r="M13" s="281">
        <v>5</v>
      </c>
      <c r="N13" s="417">
        <f t="shared" si="2"/>
        <v>96.835443037974684</v>
      </c>
      <c r="O13" s="281">
        <v>335</v>
      </c>
      <c r="P13" s="281">
        <v>20</v>
      </c>
      <c r="Q13" s="417">
        <f t="shared" si="3"/>
        <v>94.029850746268664</v>
      </c>
      <c r="R13" s="157"/>
      <c r="S13" s="157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178" t="str">
        <f t="shared" si="5"/>
        <v/>
      </c>
      <c r="AF13" s="156"/>
      <c r="AG13" s="156"/>
      <c r="AH13" s="127" t="s">
        <v>214</v>
      </c>
      <c r="AI13" s="156" t="s">
        <v>217</v>
      </c>
      <c r="AJ13" s="156" t="s">
        <v>216</v>
      </c>
      <c r="AK13" s="156" t="s">
        <v>216</v>
      </c>
      <c r="AL13" s="164">
        <v>24.4</v>
      </c>
      <c r="AM13" s="164">
        <v>0.16</v>
      </c>
      <c r="AN13" s="232"/>
      <c r="AO13" s="162">
        <v>800</v>
      </c>
      <c r="AP13" s="312" t="s">
        <v>213</v>
      </c>
      <c r="AQ13" s="442" t="s">
        <v>213</v>
      </c>
      <c r="AR13" s="442" t="s">
        <v>213</v>
      </c>
      <c r="AS13" s="442" t="s">
        <v>213</v>
      </c>
      <c r="AT13" s="164">
        <v>6.3008937437934458</v>
      </c>
      <c r="AU13" s="165" t="s">
        <v>213</v>
      </c>
      <c r="AV13" s="165"/>
      <c r="AW13" s="442"/>
      <c r="AX13" s="442"/>
      <c r="AY13" s="443"/>
      <c r="AZ13" s="443"/>
      <c r="BA13" s="443"/>
      <c r="BB13" s="443"/>
      <c r="BC13" s="162"/>
      <c r="BD13" s="162"/>
      <c r="BE13" s="162"/>
      <c r="BF13" s="162"/>
      <c r="BG13" s="162"/>
      <c r="BH13" s="162"/>
      <c r="BI13" s="518"/>
      <c r="BJ13" s="418"/>
      <c r="BK13" s="419"/>
      <c r="BL13" s="419"/>
      <c r="BM13" s="420"/>
      <c r="BN13" s="522"/>
      <c r="BO13" s="162"/>
      <c r="BP13" s="190"/>
      <c r="BQ13" s="609">
        <v>1.8</v>
      </c>
    </row>
    <row r="14" spans="1:256" s="42" customFormat="1" ht="24.95" customHeight="1" x14ac:dyDescent="0.25">
      <c r="A14" s="218" t="s">
        <v>49</v>
      </c>
      <c r="B14" s="219">
        <v>6</v>
      </c>
      <c r="C14" s="162">
        <v>22</v>
      </c>
      <c r="D14" s="162"/>
      <c r="E14" s="159"/>
      <c r="F14" s="159"/>
      <c r="G14" s="281"/>
      <c r="H14" s="281"/>
      <c r="I14" s="281"/>
      <c r="J14" s="281"/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157"/>
      <c r="S14" s="157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178" t="str">
        <f t="shared" si="5"/>
        <v/>
      </c>
      <c r="AF14" s="156"/>
      <c r="AG14" s="156"/>
      <c r="AH14" s="127"/>
      <c r="AI14" s="156"/>
      <c r="AJ14" s="156"/>
      <c r="AK14" s="156"/>
      <c r="AL14" s="164">
        <v>24.5</v>
      </c>
      <c r="AM14" s="164">
        <v>0.21</v>
      </c>
      <c r="AN14" s="232"/>
      <c r="AO14" s="162">
        <v>820</v>
      </c>
      <c r="AP14" s="312" t="s">
        <v>213</v>
      </c>
      <c r="AQ14" s="442" t="s">
        <v>213</v>
      </c>
      <c r="AR14" s="442"/>
      <c r="AS14" s="442" t="s">
        <v>213</v>
      </c>
      <c r="AT14" s="164">
        <v>6.3008937437934458</v>
      </c>
      <c r="AU14" s="165" t="s">
        <v>213</v>
      </c>
      <c r="AV14" s="165"/>
      <c r="AW14" s="442"/>
      <c r="AX14" s="443"/>
      <c r="AY14" s="506"/>
      <c r="AZ14" s="443"/>
      <c r="BA14" s="443"/>
      <c r="BB14" s="443"/>
      <c r="BC14" s="162"/>
      <c r="BD14" s="162"/>
      <c r="BE14" s="162"/>
      <c r="BF14" s="162"/>
      <c r="BG14" s="162"/>
      <c r="BH14" s="162"/>
      <c r="BI14" s="518"/>
      <c r="BJ14" s="421"/>
      <c r="BK14" s="419"/>
      <c r="BL14" s="419"/>
      <c r="BM14" s="422"/>
      <c r="BN14" s="522"/>
      <c r="BO14" s="162"/>
      <c r="BP14" s="190"/>
      <c r="BQ14" s="609">
        <v>1.9</v>
      </c>
    </row>
    <row r="15" spans="1:256" s="42" customFormat="1" ht="24.95" customHeight="1" x14ac:dyDescent="0.25">
      <c r="A15" s="218" t="s">
        <v>50</v>
      </c>
      <c r="B15" s="219">
        <v>7</v>
      </c>
      <c r="C15" s="162">
        <v>15</v>
      </c>
      <c r="D15" s="162"/>
      <c r="E15" s="159">
        <v>7.89</v>
      </c>
      <c r="F15" s="159">
        <v>8.31</v>
      </c>
      <c r="G15" s="281">
        <v>1319</v>
      </c>
      <c r="H15" s="281">
        <v>1508</v>
      </c>
      <c r="I15" s="446">
        <v>118.00000000000004</v>
      </c>
      <c r="J15" s="281">
        <v>4.4999999999999902</v>
      </c>
      <c r="K15" s="417">
        <f t="shared" si="1"/>
        <v>96.186440677966118</v>
      </c>
      <c r="L15" s="281">
        <v>288.20000000000005</v>
      </c>
      <c r="M15" s="281">
        <v>2.699999999999994</v>
      </c>
      <c r="N15" s="417">
        <f t="shared" si="2"/>
        <v>99.063150589868158</v>
      </c>
      <c r="O15" s="281">
        <v>524</v>
      </c>
      <c r="P15" s="281">
        <v>11.249999999999975</v>
      </c>
      <c r="Q15" s="417">
        <f t="shared" si="3"/>
        <v>97.853053435114504</v>
      </c>
      <c r="R15" s="157"/>
      <c r="S15" s="157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178" t="str">
        <f t="shared" si="5"/>
        <v/>
      </c>
      <c r="AF15" s="156"/>
      <c r="AG15" s="156"/>
      <c r="AH15" s="127" t="s">
        <v>214</v>
      </c>
      <c r="AI15" s="156" t="s">
        <v>215</v>
      </c>
      <c r="AJ15" s="156" t="s">
        <v>216</v>
      </c>
      <c r="AK15" s="156" t="s">
        <v>216</v>
      </c>
      <c r="AL15" s="164">
        <v>24.1</v>
      </c>
      <c r="AM15" s="164">
        <v>0.12</v>
      </c>
      <c r="AN15" s="232"/>
      <c r="AO15" s="162">
        <v>830</v>
      </c>
      <c r="AP15" s="312">
        <v>456.8807339449541</v>
      </c>
      <c r="AQ15" s="442">
        <v>1816.666666666667</v>
      </c>
      <c r="AR15" s="442">
        <v>5179.9999999999991</v>
      </c>
      <c r="AS15" s="442">
        <v>86.605504587155963</v>
      </c>
      <c r="AT15" s="164">
        <v>6.1721789883268485</v>
      </c>
      <c r="AU15" s="165">
        <v>222.52413127413138</v>
      </c>
      <c r="AV15" s="577">
        <v>1.8752033313813522E-2</v>
      </c>
      <c r="AW15" s="442"/>
      <c r="AX15" s="442"/>
      <c r="AY15" s="443"/>
      <c r="AZ15" s="443"/>
      <c r="BA15" s="443"/>
      <c r="BB15" s="165"/>
      <c r="BC15" s="162"/>
      <c r="BD15" s="162"/>
      <c r="BE15" s="162"/>
      <c r="BF15" s="162"/>
      <c r="BG15" s="162"/>
      <c r="BH15" s="162"/>
      <c r="BI15" s="518"/>
      <c r="BJ15" s="418"/>
      <c r="BK15" s="419"/>
      <c r="BL15" s="419"/>
      <c r="BM15" s="420"/>
      <c r="BN15" s="522"/>
      <c r="BO15" s="162"/>
      <c r="BP15" s="190"/>
      <c r="BQ15" s="609">
        <v>1.8</v>
      </c>
    </row>
    <row r="16" spans="1:256" s="42" customFormat="1" ht="24.95" customHeight="1" x14ac:dyDescent="0.25">
      <c r="A16" s="218" t="s">
        <v>51</v>
      </c>
      <c r="B16" s="219">
        <v>8</v>
      </c>
      <c r="C16" s="162">
        <v>21</v>
      </c>
      <c r="D16" s="162"/>
      <c r="E16" s="159"/>
      <c r="F16" s="159"/>
      <c r="G16" s="281"/>
      <c r="H16" s="281"/>
      <c r="I16" s="281" t="s">
        <v>213</v>
      </c>
      <c r="J16" s="281" t="s">
        <v>213</v>
      </c>
      <c r="K16" s="417" t="str">
        <f t="shared" si="1"/>
        <v/>
      </c>
      <c r="L16" s="281"/>
      <c r="M16" s="281"/>
      <c r="N16" s="417" t="str">
        <f t="shared" si="2"/>
        <v/>
      </c>
      <c r="O16" s="281"/>
      <c r="P16" s="281"/>
      <c r="Q16" s="417" t="str">
        <f t="shared" si="3"/>
        <v/>
      </c>
      <c r="R16" s="157"/>
      <c r="S16" s="157"/>
      <c r="T16" s="157"/>
      <c r="U16" s="157"/>
      <c r="V16" s="157"/>
      <c r="W16" s="157"/>
      <c r="X16" s="157"/>
      <c r="Y16" s="157"/>
      <c r="Z16" s="305" t="str">
        <f>IF(AND(R16&lt;&gt;"",V16&lt;&gt;""),R16+V16,"")</f>
        <v/>
      </c>
      <c r="AA16" s="305" t="str">
        <f>IF(AND(S16&lt;&gt;"",W16&lt;&gt;""),S16+W16,"")</f>
        <v/>
      </c>
      <c r="AB16" s="304" t="str">
        <f t="shared" si="4"/>
        <v/>
      </c>
      <c r="AC16" s="157"/>
      <c r="AD16" s="156"/>
      <c r="AE16" s="178" t="str">
        <f t="shared" si="5"/>
        <v/>
      </c>
      <c r="AF16" s="156"/>
      <c r="AG16" s="156"/>
      <c r="AH16" s="127"/>
      <c r="AI16" s="156"/>
      <c r="AJ16" s="156"/>
      <c r="AK16" s="156"/>
      <c r="AL16" s="164">
        <v>24.2</v>
      </c>
      <c r="AM16" s="164">
        <v>0.14000000000000001</v>
      </c>
      <c r="AN16" s="232"/>
      <c r="AO16" s="162">
        <v>830</v>
      </c>
      <c r="AP16" s="312" t="s">
        <v>213</v>
      </c>
      <c r="AQ16" s="442" t="s">
        <v>213</v>
      </c>
      <c r="AR16" s="442" t="s">
        <v>213</v>
      </c>
      <c r="AS16" s="442" t="s">
        <v>213</v>
      </c>
      <c r="AT16" s="164">
        <v>5.5706760316066726</v>
      </c>
      <c r="AU16" s="165" t="s">
        <v>213</v>
      </c>
      <c r="AV16" s="577"/>
      <c r="AW16" s="442"/>
      <c r="AX16" s="443"/>
      <c r="AY16" s="443"/>
      <c r="AZ16" s="443"/>
      <c r="BA16" s="443"/>
      <c r="BB16" s="443"/>
      <c r="BC16" s="162"/>
      <c r="BD16" s="162"/>
      <c r="BE16" s="162"/>
      <c r="BF16" s="162"/>
      <c r="BG16" s="162"/>
      <c r="BH16" s="162"/>
      <c r="BI16" s="518"/>
      <c r="BJ16" s="418"/>
      <c r="BK16" s="419"/>
      <c r="BL16" s="419"/>
      <c r="BM16" s="420"/>
      <c r="BN16" s="522"/>
      <c r="BO16" s="162"/>
      <c r="BP16" s="190"/>
      <c r="BQ16" s="609">
        <v>2</v>
      </c>
    </row>
    <row r="17" spans="1:69" s="42" customFormat="1" ht="24.95" customHeight="1" x14ac:dyDescent="0.25">
      <c r="A17" s="218" t="s">
        <v>52</v>
      </c>
      <c r="B17" s="219">
        <v>9</v>
      </c>
      <c r="C17" s="162">
        <v>25</v>
      </c>
      <c r="D17" s="162"/>
      <c r="E17" s="159"/>
      <c r="F17" s="159"/>
      <c r="G17" s="281"/>
      <c r="H17" s="281"/>
      <c r="I17" s="281" t="s">
        <v>213</v>
      </c>
      <c r="J17" s="281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157"/>
      <c r="S17" s="157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156"/>
      <c r="AE17" s="178" t="str">
        <f t="shared" si="5"/>
        <v/>
      </c>
      <c r="AF17" s="156"/>
      <c r="AG17" s="156"/>
      <c r="AH17" s="127"/>
      <c r="AI17" s="156"/>
      <c r="AJ17" s="156"/>
      <c r="AK17" s="156"/>
      <c r="AL17" s="164"/>
      <c r="AM17" s="164"/>
      <c r="AN17" s="232"/>
      <c r="AO17" s="162"/>
      <c r="AP17" s="312" t="s">
        <v>213</v>
      </c>
      <c r="AQ17" s="442" t="s">
        <v>213</v>
      </c>
      <c r="AR17" s="442" t="s">
        <v>213</v>
      </c>
      <c r="AS17" s="442" t="s">
        <v>213</v>
      </c>
      <c r="AT17" s="164">
        <v>5.5706760316066726</v>
      </c>
      <c r="AU17" s="165" t="s">
        <v>213</v>
      </c>
      <c r="AV17" s="577" t="s">
        <v>213</v>
      </c>
      <c r="AW17" s="442"/>
      <c r="AX17" s="443"/>
      <c r="AY17" s="443"/>
      <c r="AZ17" s="443"/>
      <c r="BA17" s="443"/>
      <c r="BB17" s="443"/>
      <c r="BC17" s="162"/>
      <c r="BD17" s="162"/>
      <c r="BE17" s="162"/>
      <c r="BF17" s="162"/>
      <c r="BG17" s="162"/>
      <c r="BH17" s="162"/>
      <c r="BI17" s="518"/>
      <c r="BJ17" s="418"/>
      <c r="BK17" s="419"/>
      <c r="BL17" s="419"/>
      <c r="BM17" s="420"/>
      <c r="BN17" s="522"/>
      <c r="BO17" s="162"/>
      <c r="BP17" s="190"/>
      <c r="BQ17" s="609"/>
    </row>
    <row r="18" spans="1:69" s="42" customFormat="1" ht="24.95" customHeight="1" x14ac:dyDescent="0.25">
      <c r="A18" s="218" t="s">
        <v>53</v>
      </c>
      <c r="B18" s="219">
        <v>10</v>
      </c>
      <c r="C18" s="162">
        <v>15</v>
      </c>
      <c r="D18" s="162"/>
      <c r="E18" s="159"/>
      <c r="F18" s="159"/>
      <c r="G18" s="281"/>
      <c r="H18" s="281"/>
      <c r="I18" s="281" t="s">
        <v>213</v>
      </c>
      <c r="J18" s="281" t="s">
        <v>213</v>
      </c>
      <c r="K18" s="417" t="str">
        <f t="shared" si="1"/>
        <v/>
      </c>
      <c r="L18" s="281"/>
      <c r="M18" s="281"/>
      <c r="N18" s="417" t="str">
        <f t="shared" si="2"/>
        <v/>
      </c>
      <c r="O18" s="281"/>
      <c r="P18" s="281"/>
      <c r="Q18" s="417" t="str">
        <f t="shared" si="3"/>
        <v/>
      </c>
      <c r="R18" s="157"/>
      <c r="S18" s="157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6"/>
      <c r="AE18" s="178" t="str">
        <f t="shared" si="5"/>
        <v/>
      </c>
      <c r="AF18" s="156"/>
      <c r="AG18" s="156"/>
      <c r="AH18" s="127"/>
      <c r="AI18" s="156"/>
      <c r="AJ18" s="156"/>
      <c r="AK18" s="156"/>
      <c r="AL18" s="164">
        <v>24.5</v>
      </c>
      <c r="AM18" s="164">
        <v>0.13</v>
      </c>
      <c r="AN18" s="232"/>
      <c r="AO18" s="162">
        <v>800</v>
      </c>
      <c r="AP18" s="312" t="s">
        <v>213</v>
      </c>
      <c r="AQ18" s="442" t="s">
        <v>213</v>
      </c>
      <c r="AR18" s="442" t="s">
        <v>213</v>
      </c>
      <c r="AS18" s="442" t="s">
        <v>213</v>
      </c>
      <c r="AT18" s="164">
        <v>7.7948402948402951</v>
      </c>
      <c r="AU18" s="165" t="s">
        <v>213</v>
      </c>
      <c r="AV18" s="577" t="s">
        <v>213</v>
      </c>
      <c r="AW18" s="442"/>
      <c r="AX18" s="443"/>
      <c r="AY18" s="443"/>
      <c r="AZ18" s="443"/>
      <c r="BA18" s="443"/>
      <c r="BB18" s="443"/>
      <c r="BC18" s="162"/>
      <c r="BD18" s="162"/>
      <c r="BE18" s="162"/>
      <c r="BF18" s="162"/>
      <c r="BG18" s="162"/>
      <c r="BH18" s="162"/>
      <c r="BI18" s="518"/>
      <c r="BJ18" s="418"/>
      <c r="BK18" s="419"/>
      <c r="BL18" s="419"/>
      <c r="BM18" s="420"/>
      <c r="BN18" s="522"/>
      <c r="BO18" s="162"/>
      <c r="BP18" s="190"/>
      <c r="BQ18" s="609">
        <v>2</v>
      </c>
    </row>
    <row r="19" spans="1:69" s="42" customFormat="1" ht="24.95" customHeight="1" x14ac:dyDescent="0.25">
      <c r="A19" s="218" t="s">
        <v>47</v>
      </c>
      <c r="B19" s="219">
        <v>11</v>
      </c>
      <c r="C19" s="162">
        <v>18</v>
      </c>
      <c r="D19" s="162"/>
      <c r="E19" s="159">
        <v>7.33</v>
      </c>
      <c r="F19" s="159">
        <v>7.39</v>
      </c>
      <c r="G19" s="281">
        <v>1197</v>
      </c>
      <c r="H19" s="281">
        <v>1470</v>
      </c>
      <c r="I19" s="281">
        <v>123.99999999999994</v>
      </c>
      <c r="J19" s="281">
        <v>5.2000000000000384</v>
      </c>
      <c r="K19" s="417">
        <f t="shared" si="1"/>
        <v>95.806451612903189</v>
      </c>
      <c r="L19" s="281">
        <v>107</v>
      </c>
      <c r="M19" s="281">
        <v>0.96</v>
      </c>
      <c r="N19" s="417">
        <f t="shared" si="2"/>
        <v>99.10280373831776</v>
      </c>
      <c r="O19" s="281">
        <v>445</v>
      </c>
      <c r="P19" s="281">
        <v>4</v>
      </c>
      <c r="Q19" s="417">
        <f t="shared" si="3"/>
        <v>99.101123595505612</v>
      </c>
      <c r="R19" s="157"/>
      <c r="S19" s="157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447"/>
      <c r="AE19" s="178" t="str">
        <f t="shared" si="5"/>
        <v/>
      </c>
      <c r="AF19" s="156"/>
      <c r="AG19" s="156"/>
      <c r="AH19" s="127" t="s">
        <v>214</v>
      </c>
      <c r="AI19" s="156" t="s">
        <v>215</v>
      </c>
      <c r="AJ19" s="156" t="s">
        <v>216</v>
      </c>
      <c r="AK19" s="156" t="s">
        <v>216</v>
      </c>
      <c r="AL19" s="164">
        <v>25</v>
      </c>
      <c r="AM19" s="164">
        <v>0.14000000000000001</v>
      </c>
      <c r="AN19" s="232"/>
      <c r="AO19" s="162">
        <v>800</v>
      </c>
      <c r="AP19" s="312">
        <v>436.36363636363626</v>
      </c>
      <c r="AQ19" s="442">
        <v>1833.3333333333337</v>
      </c>
      <c r="AR19" s="442">
        <v>4420</v>
      </c>
      <c r="AS19" s="442">
        <v>86.909090909090907</v>
      </c>
      <c r="AT19" s="164">
        <v>6.5819502074688794</v>
      </c>
      <c r="AU19" s="165"/>
      <c r="AV19" s="577">
        <v>8.2785299806576382E-3</v>
      </c>
      <c r="AW19" s="442"/>
      <c r="AX19" s="443"/>
      <c r="AY19" s="443"/>
      <c r="AZ19" s="443"/>
      <c r="BA19" s="443"/>
      <c r="BB19" s="443"/>
      <c r="BC19" s="162"/>
      <c r="BD19" s="162"/>
      <c r="BE19" s="162"/>
      <c r="BF19" s="162"/>
      <c r="BG19" s="162"/>
      <c r="BH19" s="162"/>
      <c r="BI19" s="518"/>
      <c r="BJ19" s="418"/>
      <c r="BK19" s="419"/>
      <c r="BL19" s="419"/>
      <c r="BM19" s="420"/>
      <c r="BN19" s="522"/>
      <c r="BO19" s="162"/>
      <c r="BP19" s="190"/>
      <c r="BQ19" s="609">
        <v>2.2000000000000002</v>
      </c>
    </row>
    <row r="20" spans="1:69" s="42" customFormat="1" ht="24.95" customHeight="1" x14ac:dyDescent="0.25">
      <c r="A20" s="218" t="s">
        <v>48</v>
      </c>
      <c r="B20" s="219">
        <v>12</v>
      </c>
      <c r="C20" s="162">
        <v>15.5</v>
      </c>
      <c r="D20" s="162"/>
      <c r="E20" s="159"/>
      <c r="F20" s="159"/>
      <c r="G20" s="281"/>
      <c r="H20" s="281"/>
      <c r="I20" s="281" t="s">
        <v>213</v>
      </c>
      <c r="J20" s="281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157"/>
      <c r="S20" s="157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178" t="str">
        <f t="shared" si="5"/>
        <v/>
      </c>
      <c r="AF20" s="156"/>
      <c r="AG20" s="156"/>
      <c r="AH20" s="127"/>
      <c r="AI20" s="156"/>
      <c r="AJ20" s="156"/>
      <c r="AK20" s="156"/>
      <c r="AL20" s="164">
        <v>24.9</v>
      </c>
      <c r="AM20" s="164">
        <v>0.12</v>
      </c>
      <c r="AN20" s="232"/>
      <c r="AO20" s="162">
        <v>820</v>
      </c>
      <c r="AP20" s="312" t="s">
        <v>213</v>
      </c>
      <c r="AQ20" s="442" t="s">
        <v>213</v>
      </c>
      <c r="AR20" s="442" t="s">
        <v>213</v>
      </c>
      <c r="AS20" s="442" t="s">
        <v>213</v>
      </c>
      <c r="AT20" s="164">
        <v>6.9420131291028442</v>
      </c>
      <c r="AU20" s="165" t="s">
        <v>213</v>
      </c>
      <c r="AV20" s="577" t="s">
        <v>213</v>
      </c>
      <c r="AW20" s="442"/>
      <c r="AX20" s="442"/>
      <c r="AY20" s="443"/>
      <c r="AZ20" s="443"/>
      <c r="BA20" s="443"/>
      <c r="BB20" s="443"/>
      <c r="BC20" s="162"/>
      <c r="BD20" s="162"/>
      <c r="BE20" s="162"/>
      <c r="BF20" s="162"/>
      <c r="BG20" s="162"/>
      <c r="BH20" s="162"/>
      <c r="BI20" s="518"/>
      <c r="BJ20" s="418"/>
      <c r="BK20" s="419"/>
      <c r="BL20" s="419"/>
      <c r="BM20" s="420"/>
      <c r="BN20" s="522"/>
      <c r="BO20" s="162"/>
      <c r="BP20" s="190"/>
      <c r="BQ20" s="609">
        <v>2.7</v>
      </c>
    </row>
    <row r="21" spans="1:69" s="42" customFormat="1" ht="24.95" customHeight="1" x14ac:dyDescent="0.25">
      <c r="A21" s="218" t="s">
        <v>49</v>
      </c>
      <c r="B21" s="219">
        <v>13</v>
      </c>
      <c r="C21" s="162">
        <v>18</v>
      </c>
      <c r="D21" s="162"/>
      <c r="E21" s="159"/>
      <c r="F21" s="159"/>
      <c r="G21" s="281"/>
      <c r="H21" s="281"/>
      <c r="I21" s="281" t="s">
        <v>213</v>
      </c>
      <c r="J21" s="281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157"/>
      <c r="S21" s="157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447"/>
      <c r="AE21" s="178" t="str">
        <f t="shared" si="5"/>
        <v/>
      </c>
      <c r="AF21" s="156"/>
      <c r="AG21" s="156"/>
      <c r="AH21" s="127"/>
      <c r="AI21" s="156"/>
      <c r="AJ21" s="156"/>
      <c r="AK21" s="156"/>
      <c r="AL21" s="164">
        <v>25</v>
      </c>
      <c r="AM21" s="164">
        <v>0.12</v>
      </c>
      <c r="AN21" s="232"/>
      <c r="AO21" s="162">
        <v>820</v>
      </c>
      <c r="AP21" s="312" t="s">
        <v>213</v>
      </c>
      <c r="AQ21" s="442" t="s">
        <v>213</v>
      </c>
      <c r="AR21" s="442"/>
      <c r="AS21" s="442" t="s">
        <v>213</v>
      </c>
      <c r="AT21" s="164">
        <v>6.9420131291028442</v>
      </c>
      <c r="AU21" s="165" t="s">
        <v>213</v>
      </c>
      <c r="AV21" s="577" t="s">
        <v>213</v>
      </c>
      <c r="AW21" s="442"/>
      <c r="AX21" s="442"/>
      <c r="AY21" s="443"/>
      <c r="AZ21" s="443"/>
      <c r="BA21" s="443"/>
      <c r="BB21" s="443"/>
      <c r="BC21" s="162"/>
      <c r="BD21" s="162"/>
      <c r="BE21" s="162"/>
      <c r="BF21" s="162"/>
      <c r="BG21" s="162"/>
      <c r="BH21" s="162"/>
      <c r="BI21" s="518"/>
      <c r="BJ21" s="418"/>
      <c r="BK21" s="419"/>
      <c r="BL21" s="419"/>
      <c r="BM21" s="420"/>
      <c r="BN21" s="522"/>
      <c r="BO21" s="162"/>
      <c r="BP21" s="190"/>
      <c r="BQ21" s="609">
        <v>2.5</v>
      </c>
    </row>
    <row r="22" spans="1:69" s="42" customFormat="1" ht="24.95" customHeight="1" x14ac:dyDescent="0.25">
      <c r="A22" s="218" t="s">
        <v>50</v>
      </c>
      <c r="B22" s="219">
        <v>14</v>
      </c>
      <c r="C22" s="162">
        <v>19</v>
      </c>
      <c r="D22" s="162"/>
      <c r="E22" s="159">
        <v>8.82</v>
      </c>
      <c r="F22" s="159">
        <v>7.2</v>
      </c>
      <c r="G22" s="281">
        <v>11320</v>
      </c>
      <c r="H22" s="281">
        <v>1631</v>
      </c>
      <c r="I22" s="281">
        <v>927.99999999999989</v>
      </c>
      <c r="J22" s="281">
        <v>3.4999999999999614</v>
      </c>
      <c r="K22" s="417">
        <f t="shared" si="1"/>
        <v>99.622844827586206</v>
      </c>
      <c r="L22" s="281">
        <v>2147.2000000000003</v>
      </c>
      <c r="M22" s="281">
        <v>2.0999999999999766</v>
      </c>
      <c r="N22" s="417">
        <f t="shared" si="2"/>
        <v>99.902198211624452</v>
      </c>
      <c r="O22" s="281">
        <v>3904</v>
      </c>
      <c r="P22" s="281">
        <v>8.7499999999999023</v>
      </c>
      <c r="Q22" s="417">
        <f t="shared" si="3"/>
        <v>99.775870901639337</v>
      </c>
      <c r="R22" s="157"/>
      <c r="S22" s="157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156"/>
      <c r="AE22" s="178" t="str">
        <f t="shared" si="5"/>
        <v/>
      </c>
      <c r="AF22" s="156"/>
      <c r="AG22" s="156"/>
      <c r="AH22" s="127" t="s">
        <v>214</v>
      </c>
      <c r="AI22" s="156" t="s">
        <v>215</v>
      </c>
      <c r="AJ22" s="156" t="s">
        <v>216</v>
      </c>
      <c r="AK22" s="156" t="s">
        <v>216</v>
      </c>
      <c r="AL22" s="164">
        <v>25.4</v>
      </c>
      <c r="AM22" s="164">
        <v>0.14000000000000001</v>
      </c>
      <c r="AN22" s="232"/>
      <c r="AO22" s="162">
        <v>800</v>
      </c>
      <c r="AP22" s="312">
        <v>401.33779264214053</v>
      </c>
      <c r="AQ22" s="442">
        <v>1993.333333333333</v>
      </c>
      <c r="AR22" s="442">
        <v>5389.9999999999991</v>
      </c>
      <c r="AS22" s="442">
        <v>86.956521739130437</v>
      </c>
      <c r="AT22" s="164">
        <v>6.2573964497041423</v>
      </c>
      <c r="AU22" s="165">
        <v>234.65120593692023</v>
      </c>
      <c r="AV22" s="577">
        <v>0.16128149782173837</v>
      </c>
      <c r="AW22" s="442"/>
      <c r="AX22" s="442"/>
      <c r="AY22" s="443"/>
      <c r="AZ22" s="443"/>
      <c r="BA22" s="443"/>
      <c r="BB22" s="443"/>
      <c r="BC22" s="162"/>
      <c r="BD22" s="162"/>
      <c r="BE22" s="162"/>
      <c r="BF22" s="162"/>
      <c r="BG22" s="162"/>
      <c r="BH22" s="162"/>
      <c r="BI22" s="518"/>
      <c r="BJ22" s="418"/>
      <c r="BK22" s="419"/>
      <c r="BL22" s="419"/>
      <c r="BM22" s="420"/>
      <c r="BN22" s="522"/>
      <c r="BO22" s="162"/>
      <c r="BP22" s="190"/>
      <c r="BQ22" s="609">
        <v>2.5</v>
      </c>
    </row>
    <row r="23" spans="1:69" s="42" customFormat="1" ht="24.95" customHeight="1" x14ac:dyDescent="0.25">
      <c r="A23" s="218" t="s">
        <v>51</v>
      </c>
      <c r="B23" s="219">
        <v>15</v>
      </c>
      <c r="C23" s="162">
        <v>21</v>
      </c>
      <c r="D23" s="162"/>
      <c r="E23" s="159"/>
      <c r="F23" s="159"/>
      <c r="G23" s="281"/>
      <c r="H23" s="281"/>
      <c r="I23" s="281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157"/>
      <c r="S23" s="157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178" t="str">
        <f t="shared" si="5"/>
        <v/>
      </c>
      <c r="AF23" s="156"/>
      <c r="AG23" s="156"/>
      <c r="AH23" s="127"/>
      <c r="AI23" s="156"/>
      <c r="AJ23" s="156"/>
      <c r="AK23" s="156"/>
      <c r="AL23" s="164">
        <v>25.6</v>
      </c>
      <c r="AM23" s="164">
        <v>0.14000000000000001</v>
      </c>
      <c r="AN23" s="232"/>
      <c r="AO23" s="162">
        <v>800</v>
      </c>
      <c r="AP23" s="312" t="s">
        <v>213</v>
      </c>
      <c r="AQ23" s="442" t="s">
        <v>213</v>
      </c>
      <c r="AR23" s="442" t="s">
        <v>213</v>
      </c>
      <c r="AS23" s="442" t="s">
        <v>213</v>
      </c>
      <c r="AT23" s="164">
        <v>5.6956912028725313</v>
      </c>
      <c r="AU23" s="165" t="s">
        <v>213</v>
      </c>
      <c r="AV23" s="577" t="s">
        <v>213</v>
      </c>
      <c r="AW23" s="442"/>
      <c r="AX23" s="442"/>
      <c r="AY23" s="443"/>
      <c r="AZ23" s="443"/>
      <c r="BA23" s="443"/>
      <c r="BB23" s="419"/>
      <c r="BC23" s="162"/>
      <c r="BD23" s="162"/>
      <c r="BE23" s="162"/>
      <c r="BF23" s="162"/>
      <c r="BG23" s="162"/>
      <c r="BH23" s="162"/>
      <c r="BI23" s="518"/>
      <c r="BJ23" s="418"/>
      <c r="BK23" s="419"/>
      <c r="BL23" s="419"/>
      <c r="BM23" s="420"/>
      <c r="BN23" s="522"/>
      <c r="BO23" s="162"/>
      <c r="BP23" s="190"/>
      <c r="BQ23" s="609">
        <v>2.5</v>
      </c>
    </row>
    <row r="24" spans="1:69" s="42" customFormat="1" ht="24.95" customHeight="1" x14ac:dyDescent="0.25">
      <c r="A24" s="218" t="s">
        <v>52</v>
      </c>
      <c r="B24" s="219">
        <v>16</v>
      </c>
      <c r="C24" s="162">
        <v>24</v>
      </c>
      <c r="D24" s="162"/>
      <c r="E24" s="159"/>
      <c r="F24" s="159"/>
      <c r="G24" s="281"/>
      <c r="H24" s="281"/>
      <c r="I24" s="281" t="s">
        <v>213</v>
      </c>
      <c r="J24" s="281" t="s">
        <v>213</v>
      </c>
      <c r="K24" s="417" t="str">
        <f t="shared" si="1"/>
        <v/>
      </c>
      <c r="L24" s="281"/>
      <c r="M24" s="281"/>
      <c r="N24" s="417" t="str">
        <f t="shared" si="2"/>
        <v/>
      </c>
      <c r="O24" s="281"/>
      <c r="P24" s="281"/>
      <c r="Q24" s="417" t="str">
        <f t="shared" si="3"/>
        <v/>
      </c>
      <c r="R24" s="157"/>
      <c r="S24" s="157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178" t="str">
        <f t="shared" si="5"/>
        <v/>
      </c>
      <c r="AF24" s="156"/>
      <c r="AG24" s="156"/>
      <c r="AH24" s="127"/>
      <c r="AI24" s="156"/>
      <c r="AJ24" s="156"/>
      <c r="AK24" s="156"/>
      <c r="AL24" s="164"/>
      <c r="AM24" s="164"/>
      <c r="AN24" s="232"/>
      <c r="AO24" s="162"/>
      <c r="AP24" s="312" t="s">
        <v>213</v>
      </c>
      <c r="AQ24" s="442" t="s">
        <v>213</v>
      </c>
      <c r="AR24" s="442" t="s">
        <v>213</v>
      </c>
      <c r="AS24" s="442" t="s">
        <v>213</v>
      </c>
      <c r="AT24" s="164">
        <v>5.6956912028725313</v>
      </c>
      <c r="AU24" s="165"/>
      <c r="AV24" s="577" t="s">
        <v>213</v>
      </c>
      <c r="AW24" s="442"/>
      <c r="AX24" s="442"/>
      <c r="AY24" s="443"/>
      <c r="AZ24" s="443"/>
      <c r="BA24" s="443"/>
      <c r="BB24" s="443"/>
      <c r="BC24" s="162"/>
      <c r="BD24" s="162"/>
      <c r="BE24" s="162"/>
      <c r="BF24" s="162"/>
      <c r="BG24" s="162"/>
      <c r="BH24" s="162"/>
      <c r="BI24" s="518"/>
      <c r="BJ24" s="418"/>
      <c r="BK24" s="419"/>
      <c r="BL24" s="419"/>
      <c r="BM24" s="420"/>
      <c r="BN24" s="522"/>
      <c r="BO24" s="162"/>
      <c r="BP24" s="190"/>
      <c r="BQ24" s="609"/>
    </row>
    <row r="25" spans="1:69" s="42" customFormat="1" ht="24.95" customHeight="1" x14ac:dyDescent="0.25">
      <c r="A25" s="218" t="s">
        <v>53</v>
      </c>
      <c r="B25" s="219">
        <v>17</v>
      </c>
      <c r="C25" s="162">
        <v>29</v>
      </c>
      <c r="D25" s="162"/>
      <c r="E25" s="159"/>
      <c r="F25" s="159"/>
      <c r="G25" s="281"/>
      <c r="H25" s="281"/>
      <c r="I25" s="281" t="s">
        <v>213</v>
      </c>
      <c r="J25" s="281" t="s">
        <v>213</v>
      </c>
      <c r="K25" s="417" t="str">
        <f t="shared" si="1"/>
        <v/>
      </c>
      <c r="L25" s="281"/>
      <c r="M25" s="281"/>
      <c r="N25" s="417" t="str">
        <f t="shared" si="2"/>
        <v/>
      </c>
      <c r="O25" s="281"/>
      <c r="P25" s="281"/>
      <c r="Q25" s="417" t="str">
        <f t="shared" si="3"/>
        <v/>
      </c>
      <c r="R25" s="157"/>
      <c r="S25" s="157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6"/>
      <c r="AE25" s="178" t="str">
        <f t="shared" si="5"/>
        <v/>
      </c>
      <c r="AF25" s="156"/>
      <c r="AG25" s="156"/>
      <c r="AH25" s="127"/>
      <c r="AI25" s="156"/>
      <c r="AJ25" s="156"/>
      <c r="AK25" s="156"/>
      <c r="AL25" s="164">
        <v>25.1</v>
      </c>
      <c r="AM25" s="164">
        <v>0.12</v>
      </c>
      <c r="AN25" s="232"/>
      <c r="AO25" s="162">
        <v>780</v>
      </c>
      <c r="AP25" s="312" t="s">
        <v>213</v>
      </c>
      <c r="AQ25" s="442" t="s">
        <v>213</v>
      </c>
      <c r="AR25" s="442" t="s">
        <v>213</v>
      </c>
      <c r="AS25" s="442" t="s">
        <v>213</v>
      </c>
      <c r="AT25" s="164">
        <v>8.8865546218487399</v>
      </c>
      <c r="AU25" s="165"/>
      <c r="AV25" s="577" t="s">
        <v>213</v>
      </c>
      <c r="AW25" s="442">
        <v>15</v>
      </c>
      <c r="AX25" s="442"/>
      <c r="AY25" s="443"/>
      <c r="AZ25" s="443"/>
      <c r="BA25" s="443"/>
      <c r="BB25" s="419">
        <v>2.25</v>
      </c>
      <c r="BC25" s="162">
        <v>6</v>
      </c>
      <c r="BD25" s="162">
        <v>2.25</v>
      </c>
      <c r="BE25" s="162">
        <v>84</v>
      </c>
      <c r="BF25" s="162"/>
      <c r="BG25" s="162"/>
      <c r="BH25" s="162"/>
      <c r="BI25" s="518"/>
      <c r="BJ25" s="418"/>
      <c r="BK25" s="419"/>
      <c r="BL25" s="419"/>
      <c r="BM25" s="420"/>
      <c r="BN25" s="522"/>
      <c r="BO25" s="162"/>
      <c r="BP25" s="190"/>
      <c r="BQ25" s="609">
        <v>2</v>
      </c>
    </row>
    <row r="26" spans="1:69" s="42" customFormat="1" ht="24.95" customHeight="1" x14ac:dyDescent="0.25">
      <c r="A26" s="218" t="s">
        <v>47</v>
      </c>
      <c r="B26" s="219">
        <v>18</v>
      </c>
      <c r="C26" s="162">
        <v>16</v>
      </c>
      <c r="D26" s="162"/>
      <c r="E26" s="159">
        <v>7.11</v>
      </c>
      <c r="F26" s="159">
        <v>7.59</v>
      </c>
      <c r="G26" s="281">
        <v>2110</v>
      </c>
      <c r="H26" s="281">
        <v>2020</v>
      </c>
      <c r="I26" s="281">
        <v>438</v>
      </c>
      <c r="J26" s="281">
        <v>9.5999999999999979</v>
      </c>
      <c r="K26" s="417">
        <f t="shared" si="1"/>
        <v>97.808219178082183</v>
      </c>
      <c r="L26" s="281">
        <v>585.75</v>
      </c>
      <c r="M26" s="281">
        <v>3.5999999999999996</v>
      </c>
      <c r="N26" s="417">
        <f t="shared" si="2"/>
        <v>99.385403329065298</v>
      </c>
      <c r="O26" s="281">
        <v>1065</v>
      </c>
      <c r="P26" s="281">
        <v>15</v>
      </c>
      <c r="Q26" s="417">
        <f t="shared" si="3"/>
        <v>98.591549295774655</v>
      </c>
      <c r="R26" s="157">
        <v>144</v>
      </c>
      <c r="S26" s="157">
        <v>31.200000000000003</v>
      </c>
      <c r="T26" s="157">
        <v>91.8</v>
      </c>
      <c r="U26" s="157">
        <v>23</v>
      </c>
      <c r="V26" s="157">
        <v>0</v>
      </c>
      <c r="W26" s="157">
        <v>1</v>
      </c>
      <c r="X26" s="157"/>
      <c r="Y26" s="157"/>
      <c r="Z26" s="305">
        <f t="shared" si="6"/>
        <v>144</v>
      </c>
      <c r="AA26" s="305">
        <f t="shared" si="6"/>
        <v>32.200000000000003</v>
      </c>
      <c r="AB26" s="304">
        <f t="shared" si="4"/>
        <v>77.638888888888886</v>
      </c>
      <c r="AC26" s="157">
        <v>13.6</v>
      </c>
      <c r="AD26" s="447">
        <v>6.6</v>
      </c>
      <c r="AE26" s="178">
        <f t="shared" si="5"/>
        <v>51.470588235294123</v>
      </c>
      <c r="AF26" s="156"/>
      <c r="AG26" s="156"/>
      <c r="AH26" s="127" t="s">
        <v>214</v>
      </c>
      <c r="AI26" s="156" t="s">
        <v>215</v>
      </c>
      <c r="AJ26" s="156" t="s">
        <v>216</v>
      </c>
      <c r="AK26" s="156" t="s">
        <v>216</v>
      </c>
      <c r="AL26" s="164">
        <v>25.4</v>
      </c>
      <c r="AM26" s="164">
        <v>0.14000000000000001</v>
      </c>
      <c r="AN26" s="232"/>
      <c r="AO26" s="162">
        <v>770</v>
      </c>
      <c r="AP26" s="312">
        <v>412.50000000000006</v>
      </c>
      <c r="AQ26" s="442">
        <v>1866.6666666666665</v>
      </c>
      <c r="AR26" s="442">
        <v>3495.0000000000009</v>
      </c>
      <c r="AS26" s="442">
        <v>87.321428571428569</v>
      </c>
      <c r="AT26" s="164">
        <v>7.34375</v>
      </c>
      <c r="AU26" s="165"/>
      <c r="AV26" s="577">
        <v>3.9564336372847009E-2</v>
      </c>
      <c r="AW26" s="442"/>
      <c r="AX26" s="443"/>
      <c r="AY26" s="443"/>
      <c r="AZ26" s="443"/>
      <c r="BA26" s="443"/>
      <c r="BB26" s="443"/>
      <c r="BC26" s="162"/>
      <c r="BD26" s="162"/>
      <c r="BE26" s="162"/>
      <c r="BF26" s="162"/>
      <c r="BG26" s="162"/>
      <c r="BH26" s="162"/>
      <c r="BI26" s="518"/>
      <c r="BJ26" s="418"/>
      <c r="BK26" s="419"/>
      <c r="BL26" s="419"/>
      <c r="BM26" s="420"/>
      <c r="BN26" s="522"/>
      <c r="BO26" s="162"/>
      <c r="BP26" s="190"/>
      <c r="BQ26" s="609">
        <v>2</v>
      </c>
    </row>
    <row r="27" spans="1:69" s="42" customFormat="1" ht="24.95" customHeight="1" x14ac:dyDescent="0.25">
      <c r="A27" s="218" t="s">
        <v>48</v>
      </c>
      <c r="B27" s="219">
        <v>19</v>
      </c>
      <c r="C27" s="162">
        <v>15</v>
      </c>
      <c r="D27" s="162"/>
      <c r="E27" s="159"/>
      <c r="F27" s="159"/>
      <c r="G27" s="281"/>
      <c r="H27" s="281"/>
      <c r="I27" s="281" t="s">
        <v>213</v>
      </c>
      <c r="J27" s="281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157"/>
      <c r="S27" s="157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178" t="str">
        <f t="shared" si="5"/>
        <v/>
      </c>
      <c r="AF27" s="156"/>
      <c r="AG27" s="156"/>
      <c r="AH27" s="127"/>
      <c r="AI27" s="156"/>
      <c r="AJ27" s="156"/>
      <c r="AK27" s="156"/>
      <c r="AL27" s="164">
        <v>25.3</v>
      </c>
      <c r="AM27" s="164">
        <v>0.12</v>
      </c>
      <c r="AN27" s="232"/>
      <c r="AO27" s="162">
        <v>800</v>
      </c>
      <c r="AP27" s="312" t="s">
        <v>213</v>
      </c>
      <c r="AQ27" s="442" t="s">
        <v>213</v>
      </c>
      <c r="AR27" s="442" t="s">
        <v>213</v>
      </c>
      <c r="AS27" s="442" t="s">
        <v>213</v>
      </c>
      <c r="AT27" s="164">
        <v>6.9420131291028442</v>
      </c>
      <c r="AU27" s="165"/>
      <c r="AV27" s="577" t="s">
        <v>213</v>
      </c>
      <c r="AW27" s="442"/>
      <c r="AX27" s="443"/>
      <c r="AY27" s="443"/>
      <c r="AZ27" s="443"/>
      <c r="BA27" s="443"/>
      <c r="BB27" s="443"/>
      <c r="BC27" s="317"/>
      <c r="BD27" s="317"/>
      <c r="BE27" s="317"/>
      <c r="BF27" s="317"/>
      <c r="BG27" s="162"/>
      <c r="BH27" s="232"/>
      <c r="BI27" s="519"/>
      <c r="BJ27" s="527"/>
      <c r="BK27" s="232"/>
      <c r="BL27" s="314"/>
      <c r="BM27" s="528"/>
      <c r="BN27" s="522"/>
      <c r="BO27" s="162"/>
      <c r="BP27" s="190"/>
      <c r="BQ27" s="609">
        <v>2.1</v>
      </c>
    </row>
    <row r="28" spans="1:69" s="42" customFormat="1" ht="24.95" customHeight="1" x14ac:dyDescent="0.25">
      <c r="A28" s="218" t="s">
        <v>49</v>
      </c>
      <c r="B28" s="219">
        <v>20</v>
      </c>
      <c r="C28" s="162">
        <v>18</v>
      </c>
      <c r="D28" s="162"/>
      <c r="E28" s="159"/>
      <c r="F28" s="159"/>
      <c r="G28" s="281"/>
      <c r="H28" s="281"/>
      <c r="I28" s="281" t="s">
        <v>213</v>
      </c>
      <c r="J28" s="281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157"/>
      <c r="S28" s="157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156"/>
      <c r="AE28" s="178" t="str">
        <f t="shared" si="5"/>
        <v/>
      </c>
      <c r="AF28" s="156"/>
      <c r="AG28" s="156"/>
      <c r="AH28" s="127"/>
      <c r="AI28" s="156"/>
      <c r="AJ28" s="156"/>
      <c r="AK28" s="156"/>
      <c r="AL28" s="164">
        <v>25.5</v>
      </c>
      <c r="AM28" s="164">
        <v>0.12</v>
      </c>
      <c r="AN28" s="232"/>
      <c r="AO28" s="162">
        <v>750</v>
      </c>
      <c r="AP28" s="312" t="s">
        <v>213</v>
      </c>
      <c r="AQ28" s="442" t="s">
        <v>213</v>
      </c>
      <c r="AR28" s="442" t="s">
        <v>213</v>
      </c>
      <c r="AS28" s="442" t="s">
        <v>213</v>
      </c>
      <c r="AT28" s="164">
        <v>6.9420131291028442</v>
      </c>
      <c r="AU28" s="165"/>
      <c r="AV28" s="577" t="s">
        <v>213</v>
      </c>
      <c r="AW28" s="442"/>
      <c r="AX28" s="443"/>
      <c r="AY28" s="443"/>
      <c r="AZ28" s="443"/>
      <c r="BA28" s="443"/>
      <c r="BB28" s="443"/>
      <c r="BC28" s="317"/>
      <c r="BD28" s="317"/>
      <c r="BE28" s="317"/>
      <c r="BF28" s="317"/>
      <c r="BG28" s="162"/>
      <c r="BH28" s="232"/>
      <c r="BI28" s="519"/>
      <c r="BJ28" s="527"/>
      <c r="BK28" s="232"/>
      <c r="BL28" s="314"/>
      <c r="BM28" s="528"/>
      <c r="BN28" s="522"/>
      <c r="BO28" s="162"/>
      <c r="BP28" s="190"/>
      <c r="BQ28" s="609">
        <v>2</v>
      </c>
    </row>
    <row r="29" spans="1:69" s="42" customFormat="1" ht="24.95" customHeight="1" x14ac:dyDescent="0.25">
      <c r="A29" s="218" t="s">
        <v>50</v>
      </c>
      <c r="B29" s="219">
        <v>21</v>
      </c>
      <c r="C29" s="162">
        <v>13</v>
      </c>
      <c r="D29" s="162"/>
      <c r="E29" s="159">
        <v>7.42</v>
      </c>
      <c r="F29" s="159">
        <v>7.81</v>
      </c>
      <c r="G29" s="281">
        <v>2720</v>
      </c>
      <c r="H29" s="281">
        <v>1803</v>
      </c>
      <c r="I29" s="281">
        <v>298.00000000000023</v>
      </c>
      <c r="J29" s="281">
        <v>35</v>
      </c>
      <c r="K29" s="417">
        <f t="shared" si="1"/>
        <v>88.255033557046985</v>
      </c>
      <c r="L29" s="281">
        <v>468.28571428571473</v>
      </c>
      <c r="M29" s="281">
        <v>21</v>
      </c>
      <c r="N29" s="417">
        <f t="shared" si="2"/>
        <v>95.515558267236116</v>
      </c>
      <c r="O29" s="281">
        <v>851.42857142857213</v>
      </c>
      <c r="P29" s="281">
        <v>87.5</v>
      </c>
      <c r="Q29" s="417">
        <f t="shared" si="3"/>
        <v>89.723154362416111</v>
      </c>
      <c r="R29" s="157"/>
      <c r="S29" s="157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178" t="str">
        <f t="shared" si="5"/>
        <v/>
      </c>
      <c r="AF29" s="156"/>
      <c r="AG29" s="156"/>
      <c r="AH29" s="127" t="s">
        <v>214</v>
      </c>
      <c r="AI29" s="156" t="s">
        <v>215</v>
      </c>
      <c r="AJ29" s="156" t="s">
        <v>216</v>
      </c>
      <c r="AK29" s="156" t="s">
        <v>216</v>
      </c>
      <c r="AL29" s="164">
        <v>25.4</v>
      </c>
      <c r="AM29" s="164">
        <v>0.14000000000000001</v>
      </c>
      <c r="AN29" s="232"/>
      <c r="AO29" s="162">
        <v>750</v>
      </c>
      <c r="AP29" s="312">
        <v>337.33133433283359</v>
      </c>
      <c r="AQ29" s="442">
        <v>2223.333333333333</v>
      </c>
      <c r="AR29" s="442">
        <v>4230</v>
      </c>
      <c r="AS29" s="442">
        <v>87.706146926536732</v>
      </c>
      <c r="AT29" s="164">
        <v>7.7948402948402951</v>
      </c>
      <c r="AU29" s="165"/>
      <c r="AV29" s="577">
        <v>2.1576850885600789E-2</v>
      </c>
      <c r="AW29" s="442"/>
      <c r="AX29" s="443"/>
      <c r="AY29" s="443"/>
      <c r="AZ29" s="443"/>
      <c r="BA29" s="443"/>
      <c r="BB29" s="443"/>
      <c r="BC29" s="317"/>
      <c r="BD29" s="317"/>
      <c r="BE29" s="317"/>
      <c r="BF29" s="317"/>
      <c r="BG29" s="162"/>
      <c r="BH29" s="232"/>
      <c r="BI29" s="519"/>
      <c r="BJ29" s="527"/>
      <c r="BK29" s="232"/>
      <c r="BL29" s="314"/>
      <c r="BM29" s="528"/>
      <c r="BN29" s="522"/>
      <c r="BO29" s="162"/>
      <c r="BP29" s="190"/>
      <c r="BQ29" s="609">
        <v>2.2000000000000002</v>
      </c>
    </row>
    <row r="30" spans="1:69" s="42" customFormat="1" ht="24.95" customHeight="1" x14ac:dyDescent="0.25">
      <c r="A30" s="218" t="s">
        <v>51</v>
      </c>
      <c r="B30" s="219">
        <v>22</v>
      </c>
      <c r="C30" s="162">
        <v>15</v>
      </c>
      <c r="D30" s="162"/>
      <c r="E30" s="159"/>
      <c r="F30" s="159"/>
      <c r="G30" s="281"/>
      <c r="H30" s="281"/>
      <c r="I30" s="281" t="s">
        <v>213</v>
      </c>
      <c r="J30" s="281" t="s">
        <v>213</v>
      </c>
      <c r="K30" s="417" t="str">
        <f t="shared" si="1"/>
        <v/>
      </c>
      <c r="L30" s="281"/>
      <c r="M30" s="281"/>
      <c r="N30" s="417" t="str">
        <f t="shared" si="2"/>
        <v/>
      </c>
      <c r="O30" s="281"/>
      <c r="P30" s="281"/>
      <c r="Q30" s="417" t="str">
        <f t="shared" si="3"/>
        <v/>
      </c>
      <c r="R30" s="157"/>
      <c r="S30" s="157"/>
      <c r="T30" s="157"/>
      <c r="U30" s="157"/>
      <c r="V30" s="157"/>
      <c r="W30" s="157"/>
      <c r="X30" s="157"/>
      <c r="Y30" s="157"/>
      <c r="Z30" s="305" t="str">
        <f t="shared" si="6"/>
        <v/>
      </c>
      <c r="AA30" s="305" t="str">
        <f t="shared" si="6"/>
        <v/>
      </c>
      <c r="AB30" s="304" t="str">
        <f t="shared" si="4"/>
        <v/>
      </c>
      <c r="AC30" s="157"/>
      <c r="AD30" s="156"/>
      <c r="AE30" s="178" t="str">
        <f t="shared" si="5"/>
        <v/>
      </c>
      <c r="AF30" s="156"/>
      <c r="AG30" s="156"/>
      <c r="AH30" s="127"/>
      <c r="AI30" s="156"/>
      <c r="AJ30" s="156"/>
      <c r="AK30" s="156"/>
      <c r="AL30" s="164">
        <v>25.3</v>
      </c>
      <c r="AM30" s="164">
        <v>0.15</v>
      </c>
      <c r="AN30" s="232"/>
      <c r="AO30" s="162">
        <v>720</v>
      </c>
      <c r="AP30" s="312" t="s">
        <v>213</v>
      </c>
      <c r="AQ30" s="442" t="s">
        <v>213</v>
      </c>
      <c r="AR30" s="442" t="s">
        <v>213</v>
      </c>
      <c r="AS30" s="442" t="s">
        <v>213</v>
      </c>
      <c r="AT30" s="164">
        <v>6.9955898566703416</v>
      </c>
      <c r="AU30" s="165"/>
      <c r="AV30" s="577" t="s">
        <v>213</v>
      </c>
      <c r="AW30" s="442"/>
      <c r="AX30" s="443"/>
      <c r="AY30" s="443"/>
      <c r="AZ30" s="443"/>
      <c r="BA30" s="443"/>
      <c r="BB30" s="443"/>
      <c r="BC30" s="317"/>
      <c r="BD30" s="317"/>
      <c r="BE30" s="317"/>
      <c r="BF30" s="317"/>
      <c r="BG30" s="162"/>
      <c r="BH30" s="232"/>
      <c r="BI30" s="519"/>
      <c r="BJ30" s="527"/>
      <c r="BK30" s="232"/>
      <c r="BL30" s="314"/>
      <c r="BM30" s="528"/>
      <c r="BN30" s="522"/>
      <c r="BO30" s="162"/>
      <c r="BP30" s="190"/>
      <c r="BQ30" s="609">
        <v>2</v>
      </c>
    </row>
    <row r="31" spans="1:69" s="42" customFormat="1" ht="24.95" customHeight="1" x14ac:dyDescent="0.25">
      <c r="A31" s="218" t="s">
        <v>52</v>
      </c>
      <c r="B31" s="219">
        <v>23</v>
      </c>
      <c r="C31" s="162">
        <v>19</v>
      </c>
      <c r="D31" s="162"/>
      <c r="E31" s="159"/>
      <c r="F31" s="159"/>
      <c r="G31" s="281"/>
      <c r="H31" s="281"/>
      <c r="I31" s="281" t="s">
        <v>213</v>
      </c>
      <c r="J31" s="281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157"/>
      <c r="S31" s="157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7"/>
      <c r="AE31" s="178" t="str">
        <f t="shared" si="5"/>
        <v/>
      </c>
      <c r="AF31" s="156"/>
      <c r="AG31" s="156"/>
      <c r="AH31" s="127"/>
      <c r="AI31" s="156"/>
      <c r="AJ31" s="156"/>
      <c r="AK31" s="156"/>
      <c r="AL31" s="164"/>
      <c r="AM31" s="164"/>
      <c r="AN31" s="232"/>
      <c r="AO31" s="162"/>
      <c r="AP31" s="312" t="s">
        <v>213</v>
      </c>
      <c r="AQ31" s="442" t="s">
        <v>213</v>
      </c>
      <c r="AR31" s="442"/>
      <c r="AS31" s="442" t="s">
        <v>213</v>
      </c>
      <c r="AT31" s="164">
        <v>6.9955898566703416</v>
      </c>
      <c r="AU31" s="165"/>
      <c r="AV31" s="577" t="s">
        <v>213</v>
      </c>
      <c r="AW31" s="442"/>
      <c r="AX31" s="443"/>
      <c r="AY31" s="443"/>
      <c r="AZ31" s="443"/>
      <c r="BA31" s="443"/>
      <c r="BB31" s="443"/>
      <c r="BC31" s="317"/>
      <c r="BD31" s="317"/>
      <c r="BE31" s="317"/>
      <c r="BF31" s="317"/>
      <c r="BG31" s="162"/>
      <c r="BH31" s="232"/>
      <c r="BI31" s="519"/>
      <c r="BJ31" s="527"/>
      <c r="BK31" s="232"/>
      <c r="BL31" s="314"/>
      <c r="BM31" s="528"/>
      <c r="BN31" s="522"/>
      <c r="BO31" s="162"/>
      <c r="BP31" s="190"/>
      <c r="BQ31" s="609"/>
    </row>
    <row r="32" spans="1:69" s="42" customFormat="1" ht="24.95" customHeight="1" x14ac:dyDescent="0.25">
      <c r="A32" s="218" t="s">
        <v>53</v>
      </c>
      <c r="B32" s="219">
        <v>24</v>
      </c>
      <c r="C32" s="162">
        <v>35</v>
      </c>
      <c r="D32" s="162"/>
      <c r="E32" s="159"/>
      <c r="F32" s="159"/>
      <c r="G32" s="281"/>
      <c r="H32" s="281"/>
      <c r="I32" s="281" t="s">
        <v>213</v>
      </c>
      <c r="J32" s="281" t="s">
        <v>213</v>
      </c>
      <c r="K32" s="417" t="str">
        <f t="shared" si="1"/>
        <v/>
      </c>
      <c r="L32" s="281"/>
      <c r="M32" s="281"/>
      <c r="N32" s="417" t="str">
        <f t="shared" si="2"/>
        <v/>
      </c>
      <c r="O32" s="281"/>
      <c r="P32" s="281"/>
      <c r="Q32" s="417" t="str">
        <f t="shared" si="3"/>
        <v/>
      </c>
      <c r="R32" s="281"/>
      <c r="S32" s="281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157"/>
      <c r="AE32" s="178" t="str">
        <f t="shared" si="5"/>
        <v/>
      </c>
      <c r="AF32" s="156"/>
      <c r="AG32" s="156"/>
      <c r="AH32" s="127"/>
      <c r="AI32" s="156"/>
      <c r="AJ32" s="156"/>
      <c r="AK32" s="156"/>
      <c r="AL32" s="164">
        <v>25.6</v>
      </c>
      <c r="AM32" s="164">
        <v>0.15</v>
      </c>
      <c r="AN32" s="232"/>
      <c r="AO32" s="162">
        <v>750</v>
      </c>
      <c r="AP32" s="312" t="s">
        <v>213</v>
      </c>
      <c r="AQ32" s="442" t="s">
        <v>213</v>
      </c>
      <c r="AR32" s="442" t="s">
        <v>213</v>
      </c>
      <c r="AS32" s="442" t="s">
        <v>213</v>
      </c>
      <c r="AT32" s="164">
        <v>7.34375</v>
      </c>
      <c r="AU32" s="165"/>
      <c r="AV32" s="577" t="s">
        <v>213</v>
      </c>
      <c r="AW32" s="442">
        <v>10</v>
      </c>
      <c r="AX32" s="443"/>
      <c r="AY32" s="443"/>
      <c r="AZ32" s="443"/>
      <c r="BA32" s="443"/>
      <c r="BB32" s="443"/>
      <c r="BC32" s="317"/>
      <c r="BD32" s="317"/>
      <c r="BE32" s="317"/>
      <c r="BF32" s="317"/>
      <c r="BG32" s="162"/>
      <c r="BH32" s="232"/>
      <c r="BI32" s="519"/>
      <c r="BJ32" s="527"/>
      <c r="BK32" s="232"/>
      <c r="BL32" s="314"/>
      <c r="BM32" s="528"/>
      <c r="BN32" s="522"/>
      <c r="BO32" s="162"/>
      <c r="BP32" s="190"/>
      <c r="BQ32" s="609">
        <v>2</v>
      </c>
    </row>
    <row r="33" spans="1:69" s="42" customFormat="1" ht="24.95" customHeight="1" x14ac:dyDescent="0.25">
      <c r="A33" s="218" t="s">
        <v>47</v>
      </c>
      <c r="B33" s="219">
        <v>25</v>
      </c>
      <c r="C33" s="162">
        <v>10</v>
      </c>
      <c r="D33" s="162"/>
      <c r="E33" s="159">
        <v>6.63</v>
      </c>
      <c r="F33" s="159"/>
      <c r="G33" s="281">
        <v>2370</v>
      </c>
      <c r="H33" s="281"/>
      <c r="I33" s="281">
        <v>2066.666666666667</v>
      </c>
      <c r="J33" s="281" t="s">
        <v>213</v>
      </c>
      <c r="K33" s="417" t="str">
        <f t="shared" si="1"/>
        <v/>
      </c>
      <c r="L33" s="281">
        <v>1816.1000000000001</v>
      </c>
      <c r="M33" s="281"/>
      <c r="N33" s="417" t="str">
        <f t="shared" si="2"/>
        <v/>
      </c>
      <c r="O33" s="281">
        <v>3302</v>
      </c>
      <c r="P33" s="281"/>
      <c r="Q33" s="417" t="str">
        <f t="shared" si="3"/>
        <v/>
      </c>
      <c r="R33" s="281"/>
      <c r="S33" s="281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7"/>
      <c r="AE33" s="178" t="str">
        <f t="shared" si="5"/>
        <v/>
      </c>
      <c r="AF33" s="156"/>
      <c r="AG33" s="156"/>
      <c r="AH33" s="127"/>
      <c r="AI33" s="156"/>
      <c r="AJ33" s="156"/>
      <c r="AK33" s="156"/>
      <c r="AL33" s="164">
        <v>25.7</v>
      </c>
      <c r="AM33" s="164">
        <v>0.14000000000000001</v>
      </c>
      <c r="AN33" s="232"/>
      <c r="AO33" s="162">
        <v>750</v>
      </c>
      <c r="AP33" s="312" t="s">
        <v>213</v>
      </c>
      <c r="AQ33" s="442" t="s">
        <v>213</v>
      </c>
      <c r="AR33" s="442" t="s">
        <v>213</v>
      </c>
      <c r="AS33" s="442" t="s">
        <v>213</v>
      </c>
      <c r="AT33" s="164">
        <v>7.34375</v>
      </c>
      <c r="AU33" s="165"/>
      <c r="AV33" s="577"/>
      <c r="AW33" s="442"/>
      <c r="AX33" s="443"/>
      <c r="AY33" s="443"/>
      <c r="AZ33" s="443"/>
      <c r="BA33" s="443"/>
      <c r="BB33" s="443"/>
      <c r="BC33" s="317"/>
      <c r="BD33" s="317"/>
      <c r="BE33" s="317"/>
      <c r="BF33" s="317"/>
      <c r="BG33" s="162"/>
      <c r="BH33" s="232"/>
      <c r="BI33" s="519"/>
      <c r="BJ33" s="527"/>
      <c r="BK33" s="232"/>
      <c r="BL33" s="314"/>
      <c r="BM33" s="528"/>
      <c r="BN33" s="522"/>
      <c r="BO33" s="162"/>
      <c r="BP33" s="190"/>
      <c r="BQ33" s="609">
        <v>2</v>
      </c>
    </row>
    <row r="34" spans="1:69" s="42" customFormat="1" ht="24.95" customHeight="1" x14ac:dyDescent="0.25">
      <c r="A34" s="218" t="s">
        <v>48</v>
      </c>
      <c r="B34" s="219">
        <v>26</v>
      </c>
      <c r="C34" s="162">
        <v>14</v>
      </c>
      <c r="D34" s="162"/>
      <c r="E34" s="159">
        <v>7.39</v>
      </c>
      <c r="F34" s="159">
        <v>7.56</v>
      </c>
      <c r="G34" s="281">
        <v>2380</v>
      </c>
      <c r="H34" s="281">
        <v>1623</v>
      </c>
      <c r="I34" s="281">
        <v>194</v>
      </c>
      <c r="J34" s="281">
        <v>8.7999999999999741</v>
      </c>
      <c r="K34" s="417">
        <f t="shared" si="1"/>
        <v>95.463917525773198</v>
      </c>
      <c r="L34" s="281">
        <v>448.25000000000006</v>
      </c>
      <c r="M34" s="281">
        <v>10.08</v>
      </c>
      <c r="N34" s="417">
        <f t="shared" si="2"/>
        <v>97.751254880089249</v>
      </c>
      <c r="O34" s="281">
        <v>815</v>
      </c>
      <c r="P34" s="281">
        <v>42</v>
      </c>
      <c r="Q34" s="417">
        <f t="shared" si="3"/>
        <v>94.846625766871156</v>
      </c>
      <c r="R34" s="281"/>
      <c r="S34" s="281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7"/>
      <c r="AE34" s="178" t="str">
        <f t="shared" si="5"/>
        <v/>
      </c>
      <c r="AF34" s="156"/>
      <c r="AG34" s="156"/>
      <c r="AH34" s="127" t="s">
        <v>214</v>
      </c>
      <c r="AI34" s="156" t="s">
        <v>215</v>
      </c>
      <c r="AJ34" s="156" t="s">
        <v>216</v>
      </c>
      <c r="AK34" s="156" t="s">
        <v>216</v>
      </c>
      <c r="AL34" s="164">
        <v>25.5</v>
      </c>
      <c r="AM34" s="164">
        <v>0.16</v>
      </c>
      <c r="AN34" s="232"/>
      <c r="AO34" s="162">
        <v>750</v>
      </c>
      <c r="AP34" s="312">
        <v>394.04553415061292</v>
      </c>
      <c r="AQ34" s="442">
        <v>1903.3333333333335</v>
      </c>
      <c r="AR34" s="442">
        <v>3319.9999999999995</v>
      </c>
      <c r="AS34" s="442">
        <v>87.040280210157619</v>
      </c>
      <c r="AT34" s="164">
        <v>6.1068334937439843</v>
      </c>
      <c r="AU34" s="165"/>
      <c r="AV34" s="577">
        <v>2.5981956916860224E-2</v>
      </c>
      <c r="AW34" s="442"/>
      <c r="AX34" s="443"/>
      <c r="AY34" s="443"/>
      <c r="AZ34" s="443"/>
      <c r="BA34" s="443"/>
      <c r="BB34" s="443"/>
      <c r="BC34" s="317"/>
      <c r="BD34" s="317"/>
      <c r="BE34" s="317"/>
      <c r="BF34" s="317"/>
      <c r="BG34" s="162"/>
      <c r="BH34" s="232"/>
      <c r="BI34" s="519"/>
      <c r="BJ34" s="527"/>
      <c r="BK34" s="232"/>
      <c r="BL34" s="314"/>
      <c r="BM34" s="528"/>
      <c r="BN34" s="522"/>
      <c r="BO34" s="162"/>
      <c r="BP34" s="190"/>
      <c r="BQ34" s="609">
        <v>1.8</v>
      </c>
    </row>
    <row r="35" spans="1:69" s="42" customFormat="1" ht="24.95" customHeight="1" x14ac:dyDescent="0.25">
      <c r="A35" s="218" t="s">
        <v>49</v>
      </c>
      <c r="B35" s="219">
        <v>27</v>
      </c>
      <c r="C35" s="162">
        <v>16</v>
      </c>
      <c r="D35" s="162"/>
      <c r="E35" s="159"/>
      <c r="F35" s="159"/>
      <c r="G35" s="281"/>
      <c r="H35" s="281"/>
      <c r="I35" s="281" t="s">
        <v>213</v>
      </c>
      <c r="J35" s="281" t="s">
        <v>213</v>
      </c>
      <c r="K35" s="417" t="str">
        <f t="shared" si="1"/>
        <v/>
      </c>
      <c r="L35" s="281"/>
      <c r="M35" s="281"/>
      <c r="N35" s="417" t="str">
        <f t="shared" si="2"/>
        <v/>
      </c>
      <c r="O35" s="281"/>
      <c r="P35" s="281"/>
      <c r="Q35" s="417" t="str">
        <f t="shared" si="3"/>
        <v/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7"/>
      <c r="AE35" s="178" t="str">
        <f t="shared" si="5"/>
        <v/>
      </c>
      <c r="AF35" s="156"/>
      <c r="AG35" s="156"/>
      <c r="AH35" s="127"/>
      <c r="AI35" s="156"/>
      <c r="AJ35" s="156"/>
      <c r="AK35" s="156"/>
      <c r="AL35" s="164">
        <v>25.5</v>
      </c>
      <c r="AM35" s="164">
        <v>0.15</v>
      </c>
      <c r="AN35" s="232"/>
      <c r="AO35" s="162"/>
      <c r="AP35" s="312" t="s">
        <v>213</v>
      </c>
      <c r="AQ35" s="442" t="s">
        <v>213</v>
      </c>
      <c r="AR35" s="442" t="s">
        <v>213</v>
      </c>
      <c r="AS35" s="442" t="s">
        <v>213</v>
      </c>
      <c r="AT35" s="164">
        <v>6.1068334937439843</v>
      </c>
      <c r="AU35" s="165" t="s">
        <v>213</v>
      </c>
      <c r="AV35" s="577" t="s">
        <v>213</v>
      </c>
      <c r="AW35" s="442"/>
      <c r="AX35" s="443"/>
      <c r="AY35" s="443"/>
      <c r="AZ35" s="443"/>
      <c r="BA35" s="443"/>
      <c r="BB35" s="443"/>
      <c r="BC35" s="317"/>
      <c r="BD35" s="317"/>
      <c r="BE35" s="317"/>
      <c r="BF35" s="317"/>
      <c r="BG35" s="162"/>
      <c r="BH35" s="232"/>
      <c r="BI35" s="519"/>
      <c r="BJ35" s="527"/>
      <c r="BK35" s="232"/>
      <c r="BL35" s="314"/>
      <c r="BM35" s="528"/>
      <c r="BN35" s="522"/>
      <c r="BO35" s="162"/>
      <c r="BP35" s="190"/>
      <c r="BQ35" s="609">
        <v>1.8</v>
      </c>
    </row>
    <row r="36" spans="1:69" s="42" customFormat="1" ht="24.95" customHeight="1" x14ac:dyDescent="0.25">
      <c r="A36" s="218" t="s">
        <v>50</v>
      </c>
      <c r="B36" s="219">
        <v>28</v>
      </c>
      <c r="C36" s="162">
        <v>12</v>
      </c>
      <c r="D36" s="162"/>
      <c r="E36" s="159">
        <v>8.0399999999999991</v>
      </c>
      <c r="F36" s="159">
        <v>7.79</v>
      </c>
      <c r="G36" s="281">
        <v>2000</v>
      </c>
      <c r="H36" s="281">
        <v>1771</v>
      </c>
      <c r="I36" s="281">
        <v>189.99999999999989</v>
      </c>
      <c r="J36" s="281">
        <v>12.631578947368418</v>
      </c>
      <c r="K36" s="417">
        <f t="shared" si="1"/>
        <v>93.35180055401662</v>
      </c>
      <c r="L36" s="281">
        <v>298.57142857142844</v>
      </c>
      <c r="M36" s="281">
        <v>7.5789473684210504</v>
      </c>
      <c r="N36" s="417">
        <f t="shared" si="2"/>
        <v>97.461596575169978</v>
      </c>
      <c r="O36" s="281">
        <v>542.85714285714255</v>
      </c>
      <c r="P36" s="281">
        <v>31.578947368421044</v>
      </c>
      <c r="Q36" s="417">
        <f t="shared" si="3"/>
        <v>94.18282548476455</v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7"/>
      <c r="AE36" s="178" t="str">
        <f t="shared" si="5"/>
        <v/>
      </c>
      <c r="AF36" s="156"/>
      <c r="AG36" s="156"/>
      <c r="AH36" s="127" t="s">
        <v>214</v>
      </c>
      <c r="AI36" s="156" t="s">
        <v>215</v>
      </c>
      <c r="AJ36" s="156" t="s">
        <v>216</v>
      </c>
      <c r="AK36" s="156" t="s">
        <v>216</v>
      </c>
      <c r="AL36" s="164">
        <v>25.2</v>
      </c>
      <c r="AM36" s="164">
        <v>0.16</v>
      </c>
      <c r="AN36" s="232"/>
      <c r="AO36" s="162">
        <v>780</v>
      </c>
      <c r="AP36" s="312">
        <v>399.31740614334456</v>
      </c>
      <c r="AQ36" s="442">
        <v>1953.3333333333339</v>
      </c>
      <c r="AR36" s="442">
        <v>4109.9999999999991</v>
      </c>
      <c r="AS36" s="442">
        <v>86</v>
      </c>
      <c r="AT36" s="164">
        <v>7.34375</v>
      </c>
      <c r="AU36" s="165"/>
      <c r="AV36" s="577">
        <v>1.4454115100400762E-2</v>
      </c>
      <c r="AW36" s="442">
        <v>15</v>
      </c>
      <c r="AX36" s="443"/>
      <c r="AY36" s="443"/>
      <c r="AZ36" s="443"/>
      <c r="BA36" s="443"/>
      <c r="BB36" s="443"/>
      <c r="BC36" s="317"/>
      <c r="BD36" s="317"/>
      <c r="BE36" s="317"/>
      <c r="BF36" s="317"/>
      <c r="BG36" s="162"/>
      <c r="BH36" s="232"/>
      <c r="BI36" s="519"/>
      <c r="BJ36" s="527"/>
      <c r="BK36" s="232"/>
      <c r="BL36" s="314"/>
      <c r="BM36" s="528"/>
      <c r="BN36" s="522"/>
      <c r="BO36" s="162"/>
      <c r="BP36" s="190"/>
      <c r="BQ36" s="609">
        <v>1.8</v>
      </c>
    </row>
    <row r="37" spans="1:69" s="42" customFormat="1" ht="24.95" customHeight="1" x14ac:dyDescent="0.25">
      <c r="A37" s="218" t="s">
        <v>51</v>
      </c>
      <c r="B37" s="219">
        <v>29</v>
      </c>
      <c r="C37" s="162">
        <v>25</v>
      </c>
      <c r="D37" s="162"/>
      <c r="E37" s="159"/>
      <c r="F37" s="159"/>
      <c r="G37" s="281"/>
      <c r="H37" s="281"/>
      <c r="I37" s="281" t="s">
        <v>213</v>
      </c>
      <c r="J37" s="281" t="s">
        <v>213</v>
      </c>
      <c r="K37" s="417" t="str">
        <f t="shared" si="1"/>
        <v/>
      </c>
      <c r="L37" s="281"/>
      <c r="M37" s="281"/>
      <c r="N37" s="417" t="str">
        <f t="shared" si="2"/>
        <v/>
      </c>
      <c r="O37" s="281"/>
      <c r="P37" s="281"/>
      <c r="Q37" s="417" t="str">
        <f t="shared" si="3"/>
        <v/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7"/>
      <c r="AE37" s="178" t="str">
        <f t="shared" si="5"/>
        <v/>
      </c>
      <c r="AF37" s="156"/>
      <c r="AG37" s="156"/>
      <c r="AH37" s="127"/>
      <c r="AI37" s="156"/>
      <c r="AJ37" s="156"/>
      <c r="AK37" s="156"/>
      <c r="AL37" s="164">
        <v>25.5</v>
      </c>
      <c r="AM37" s="164">
        <v>0.14000000000000001</v>
      </c>
      <c r="AN37" s="232"/>
      <c r="AO37" s="162">
        <v>740</v>
      </c>
      <c r="AP37" s="312" t="s">
        <v>213</v>
      </c>
      <c r="AQ37" s="442" t="s">
        <v>213</v>
      </c>
      <c r="AR37" s="442" t="s">
        <v>213</v>
      </c>
      <c r="AS37" s="442" t="s">
        <v>213</v>
      </c>
      <c r="AT37" s="164">
        <v>5.3364171572750214</v>
      </c>
      <c r="AU37" s="165" t="s">
        <v>213</v>
      </c>
      <c r="AV37" s="577" t="s">
        <v>213</v>
      </c>
      <c r="AW37" s="442"/>
      <c r="AX37" s="443"/>
      <c r="AY37" s="443"/>
      <c r="AZ37" s="443"/>
      <c r="BA37" s="443"/>
      <c r="BB37" s="443"/>
      <c r="BC37" s="317"/>
      <c r="BD37" s="317"/>
      <c r="BE37" s="317"/>
      <c r="BF37" s="317"/>
      <c r="BG37" s="162"/>
      <c r="BH37" s="232"/>
      <c r="BI37" s="519"/>
      <c r="BJ37" s="527"/>
      <c r="BK37" s="232"/>
      <c r="BL37" s="314"/>
      <c r="BM37" s="528"/>
      <c r="BN37" s="522"/>
      <c r="BO37" s="162"/>
      <c r="BP37" s="190"/>
      <c r="BQ37" s="609">
        <v>1.8</v>
      </c>
    </row>
    <row r="38" spans="1:69" s="42" customFormat="1" ht="24.95" customHeight="1" x14ac:dyDescent="0.25">
      <c r="A38" s="218" t="s">
        <v>52</v>
      </c>
      <c r="B38" s="219">
        <v>30</v>
      </c>
      <c r="C38" s="162">
        <v>30</v>
      </c>
      <c r="D38" s="162"/>
      <c r="E38" s="159"/>
      <c r="F38" s="159"/>
      <c r="G38" s="159"/>
      <c r="H38" s="159"/>
      <c r="I38" s="281" t="s">
        <v>213</v>
      </c>
      <c r="J38" s="281" t="s">
        <v>213</v>
      </c>
      <c r="K38" s="417" t="str">
        <f t="shared" si="1"/>
        <v/>
      </c>
      <c r="L38" s="446"/>
      <c r="M38" s="446"/>
      <c r="N38" s="417" t="str">
        <f t="shared" si="2"/>
        <v/>
      </c>
      <c r="O38" s="446"/>
      <c r="P38" s="446"/>
      <c r="Q38" s="417" t="str">
        <f t="shared" si="3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178" t="str">
        <f t="shared" si="5"/>
        <v/>
      </c>
      <c r="AF38" s="156"/>
      <c r="AG38" s="156"/>
      <c r="AH38" s="127"/>
      <c r="AI38" s="156"/>
      <c r="AJ38" s="156"/>
      <c r="AK38" s="156"/>
      <c r="AL38" s="164"/>
      <c r="AM38" s="164"/>
      <c r="AN38" s="232"/>
      <c r="AO38" s="162"/>
      <c r="AP38" s="312" t="s">
        <v>213</v>
      </c>
      <c r="AQ38" s="513" t="s">
        <v>213</v>
      </c>
      <c r="AR38" s="419" t="s">
        <v>213</v>
      </c>
      <c r="AS38" s="449" t="s">
        <v>213</v>
      </c>
      <c r="AT38" s="164">
        <v>5.3364171572750214</v>
      </c>
      <c r="AU38" s="165" t="s">
        <v>213</v>
      </c>
      <c r="AV38" s="162" t="s">
        <v>213</v>
      </c>
      <c r="AW38" s="442"/>
      <c r="AX38" s="443"/>
      <c r="AY38" s="443"/>
      <c r="AZ38" s="443"/>
      <c r="BA38" s="443"/>
      <c r="BB38" s="443"/>
      <c r="BC38" s="317"/>
      <c r="BD38" s="317"/>
      <c r="BE38" s="317"/>
      <c r="BF38" s="317"/>
      <c r="BG38" s="162"/>
      <c r="BH38" s="232"/>
      <c r="BI38" s="519"/>
      <c r="BJ38" s="527"/>
      <c r="BK38" s="232"/>
      <c r="BL38" s="314"/>
      <c r="BM38" s="528"/>
      <c r="BN38" s="522"/>
      <c r="BO38" s="162"/>
      <c r="BP38" s="190"/>
      <c r="BQ38" s="609"/>
    </row>
    <row r="39" spans="1:69" s="42" customFormat="1" ht="24.95" customHeight="1" thickBot="1" x14ac:dyDescent="0.3">
      <c r="A39" s="218" t="s">
        <v>53</v>
      </c>
      <c r="B39" s="221">
        <v>31</v>
      </c>
      <c r="C39" s="167">
        <v>17</v>
      </c>
      <c r="D39" s="167"/>
      <c r="E39" s="159"/>
      <c r="F39" s="159"/>
      <c r="G39" s="159"/>
      <c r="H39" s="159"/>
      <c r="I39" s="446" t="s">
        <v>213</v>
      </c>
      <c r="J39" s="446" t="s">
        <v>213</v>
      </c>
      <c r="K39" s="417" t="str">
        <f t="shared" si="1"/>
        <v/>
      </c>
      <c r="L39" s="446"/>
      <c r="M39" s="446"/>
      <c r="N39" s="417" t="str">
        <f t="shared" si="2"/>
        <v/>
      </c>
      <c r="O39" s="446"/>
      <c r="P39" s="446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178" t="str">
        <f t="shared" si="5"/>
        <v/>
      </c>
      <c r="AF39" s="156"/>
      <c r="AG39" s="156"/>
      <c r="AH39" s="127"/>
      <c r="AI39" s="156"/>
      <c r="AJ39" s="156"/>
      <c r="AK39" s="289"/>
      <c r="AL39" s="169">
        <v>26</v>
      </c>
      <c r="AM39" s="164">
        <v>0.14000000000000001</v>
      </c>
      <c r="AN39" s="233"/>
      <c r="AO39" s="167">
        <v>800</v>
      </c>
      <c r="AP39" s="444"/>
      <c r="AQ39" s="444"/>
      <c r="AR39" s="445"/>
      <c r="AS39" s="516" t="s">
        <v>213</v>
      </c>
      <c r="AT39" s="169">
        <v>5.34</v>
      </c>
      <c r="AU39" s="170" t="s">
        <v>213</v>
      </c>
      <c r="AV39" s="167" t="s">
        <v>213</v>
      </c>
      <c r="AW39" s="448"/>
      <c r="AX39" s="448"/>
      <c r="AY39" s="448"/>
      <c r="AZ39" s="448"/>
      <c r="BA39" s="448"/>
      <c r="BB39" s="448"/>
      <c r="BC39" s="318"/>
      <c r="BD39" s="318"/>
      <c r="BE39" s="318"/>
      <c r="BF39" s="318"/>
      <c r="BG39" s="167"/>
      <c r="BH39" s="233"/>
      <c r="BI39" s="520"/>
      <c r="BJ39" s="529"/>
      <c r="BK39" s="530"/>
      <c r="BL39" s="531"/>
      <c r="BM39" s="532"/>
      <c r="BN39" s="523"/>
      <c r="BO39" s="167"/>
      <c r="BP39" s="293"/>
      <c r="BQ39" s="615">
        <v>2</v>
      </c>
    </row>
    <row r="40" spans="1:69" s="42" customFormat="1" ht="24.95" customHeight="1" thickBot="1" x14ac:dyDescent="0.3">
      <c r="A40" s="113" t="s">
        <v>11</v>
      </c>
      <c r="B40" s="242"/>
      <c r="C40" s="172">
        <f>IF(SUM(C9:C39)=0,"",SUM(C9:C39))</f>
        <v>577.5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60</v>
      </c>
      <c r="AX40" s="172">
        <f>SUM(AX9:AX39)</f>
        <v>0</v>
      </c>
      <c r="AY40" s="172">
        <f>SUM(AY9:AY39)</f>
        <v>0</v>
      </c>
      <c r="AZ40" s="177"/>
      <c r="BA40" s="177"/>
      <c r="BB40" s="172"/>
      <c r="BC40" s="172">
        <f>SUM(BC9:BC39)</f>
        <v>6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243"/>
      <c r="C41" s="179">
        <f t="shared" ref="C41:J41" si="7">IF(SUM(C9:C39)=0,"",AVERAGE(C9:C39))</f>
        <v>18.629032258064516</v>
      </c>
      <c r="D41" s="179" t="str">
        <f t="shared" si="7"/>
        <v/>
      </c>
      <c r="E41" s="179">
        <f t="shared" si="7"/>
        <v>7.5699999999999985</v>
      </c>
      <c r="F41" s="179">
        <f t="shared" si="7"/>
        <v>7.7122222222222234</v>
      </c>
      <c r="G41" s="178">
        <f t="shared" si="7"/>
        <v>2895.5</v>
      </c>
      <c r="H41" s="178">
        <f t="shared" si="7"/>
        <v>1694.7777777777778</v>
      </c>
      <c r="I41" s="178">
        <f t="shared" si="7"/>
        <v>442.9666666666667</v>
      </c>
      <c r="J41" s="178">
        <f t="shared" si="7"/>
        <v>9.6035087719298176</v>
      </c>
      <c r="K41" s="180">
        <f t="shared" ref="K41:AE41" si="8">IF(SUM(K9:K39)=0,"",AVERAGE(K9:K39))</f>
        <v>93.660837569117092</v>
      </c>
      <c r="L41" s="178">
        <f t="shared" si="8"/>
        <v>650.10571428571438</v>
      </c>
      <c r="M41" s="178">
        <f t="shared" si="8"/>
        <v>5.9976608187134461</v>
      </c>
      <c r="N41" s="180">
        <f t="shared" si="8"/>
        <v>98.277201938674651</v>
      </c>
      <c r="O41" s="178">
        <f t="shared" si="8"/>
        <v>1211.8285714285716</v>
      </c>
      <c r="P41" s="178">
        <f t="shared" si="8"/>
        <v>24.897660818713437</v>
      </c>
      <c r="Q41" s="180">
        <f t="shared" si="8"/>
        <v>96.322938755326163</v>
      </c>
      <c r="R41" s="180">
        <f t="shared" si="8"/>
        <v>105.35</v>
      </c>
      <c r="S41" s="180">
        <f t="shared" si="8"/>
        <v>17.75</v>
      </c>
      <c r="T41" s="180">
        <f t="shared" si="8"/>
        <v>65.900000000000006</v>
      </c>
      <c r="U41" s="180">
        <f t="shared" si="8"/>
        <v>14.15</v>
      </c>
      <c r="V41" s="179">
        <f t="shared" si="8"/>
        <v>0.25</v>
      </c>
      <c r="W41" s="179">
        <f t="shared" si="8"/>
        <v>1.2</v>
      </c>
      <c r="X41" s="179" t="str">
        <f t="shared" si="8"/>
        <v/>
      </c>
      <c r="Y41" s="179" t="str">
        <f t="shared" si="8"/>
        <v/>
      </c>
      <c r="Z41" s="180">
        <f t="shared" si="8"/>
        <v>105.6</v>
      </c>
      <c r="AA41" s="180">
        <f t="shared" si="8"/>
        <v>18.950000000000003</v>
      </c>
      <c r="AB41" s="180">
        <f t="shared" si="8"/>
        <v>84.578373015873012</v>
      </c>
      <c r="AC41" s="180">
        <f t="shared" si="8"/>
        <v>11.3</v>
      </c>
      <c r="AD41" s="180">
        <f t="shared" si="8"/>
        <v>6.1</v>
      </c>
      <c r="AE41" s="180">
        <f t="shared" si="8"/>
        <v>44.624183006535958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25.030769230769234</v>
      </c>
      <c r="AM41" s="180">
        <f t="shared" si="9"/>
        <v>0.1434615384615385</v>
      </c>
      <c r="AN41" s="180" t="str">
        <f t="shared" si="9"/>
        <v/>
      </c>
      <c r="AO41" s="180">
        <f t="shared" si="9"/>
        <v>786.8</v>
      </c>
      <c r="AP41" s="180">
        <f t="shared" si="9"/>
        <v>406.1800306834682</v>
      </c>
      <c r="AQ41" s="180">
        <f t="shared" si="9"/>
        <v>1941.666666666667</v>
      </c>
      <c r="AR41" s="180">
        <f t="shared" si="9"/>
        <v>4405</v>
      </c>
      <c r="AS41" s="180">
        <f t="shared" si="9"/>
        <v>86.830664928400637</v>
      </c>
      <c r="AT41" s="180">
        <f t="shared" si="9"/>
        <v>6.60872796651788</v>
      </c>
      <c r="AU41" s="180">
        <f t="shared" si="9"/>
        <v>228.58766860552581</v>
      </c>
      <c r="AV41" s="180">
        <f t="shared" si="9"/>
        <v>3.7446633847776536E-2</v>
      </c>
      <c r="AW41" s="180">
        <f t="shared" si="9"/>
        <v>15</v>
      </c>
      <c r="AX41" s="180" t="str">
        <f t="shared" si="9"/>
        <v/>
      </c>
      <c r="AY41" s="180" t="str">
        <f t="shared" si="9"/>
        <v/>
      </c>
      <c r="AZ41" s="178"/>
      <c r="BA41" s="178"/>
      <c r="BB41" s="180">
        <f t="shared" ref="BB41:BE41" si="10">IF(SUM(BB9:BB39)=0,"",AVERAGE(BB9:BB39))</f>
        <v>2.25</v>
      </c>
      <c r="BC41" s="180">
        <f t="shared" si="10"/>
        <v>6</v>
      </c>
      <c r="BD41" s="180">
        <f t="shared" si="10"/>
        <v>2.25</v>
      </c>
      <c r="BE41" s="180">
        <f t="shared" si="10"/>
        <v>84</v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2.0346153846153845</v>
      </c>
    </row>
    <row r="42" spans="1:69" s="42" customFormat="1" ht="24.95" customHeight="1" x14ac:dyDescent="0.25">
      <c r="A42" s="115" t="s">
        <v>14</v>
      </c>
      <c r="B42" s="244"/>
      <c r="C42" s="182">
        <f>MIN(C9:C39)</f>
        <v>10</v>
      </c>
      <c r="D42" s="182">
        <f t="shared" ref="D42:J42" si="12">MIN(D9:D39)</f>
        <v>0</v>
      </c>
      <c r="E42" s="183">
        <f t="shared" si="12"/>
        <v>6.63</v>
      </c>
      <c r="F42" s="183">
        <f t="shared" si="12"/>
        <v>7.2</v>
      </c>
      <c r="G42" s="182">
        <f t="shared" si="12"/>
        <v>1197</v>
      </c>
      <c r="H42" s="182">
        <f t="shared" si="12"/>
        <v>1470</v>
      </c>
      <c r="I42" s="182">
        <f t="shared" si="12"/>
        <v>20.000000000000018</v>
      </c>
      <c r="J42" s="182">
        <f t="shared" si="12"/>
        <v>3.1999999999999806</v>
      </c>
      <c r="K42" s="184">
        <f t="shared" ref="K42:AE42" si="13">MIN(K9:K39)</f>
        <v>84.000000000000114</v>
      </c>
      <c r="L42" s="182">
        <f t="shared" si="13"/>
        <v>107</v>
      </c>
      <c r="M42" s="182">
        <f t="shared" si="13"/>
        <v>0.96</v>
      </c>
      <c r="N42" s="184">
        <f t="shared" si="13"/>
        <v>95.515558267236116</v>
      </c>
      <c r="O42" s="182">
        <f t="shared" si="13"/>
        <v>334</v>
      </c>
      <c r="P42" s="182">
        <f t="shared" si="13"/>
        <v>4</v>
      </c>
      <c r="Q42" s="184">
        <f t="shared" si="13"/>
        <v>89.723154362416111</v>
      </c>
      <c r="R42" s="184">
        <f t="shared" si="13"/>
        <v>66.7</v>
      </c>
      <c r="S42" s="184">
        <f t="shared" si="13"/>
        <v>4.3000000000000007</v>
      </c>
      <c r="T42" s="184">
        <f t="shared" si="13"/>
        <v>40</v>
      </c>
      <c r="U42" s="184">
        <f t="shared" si="13"/>
        <v>5.3</v>
      </c>
      <c r="V42" s="183">
        <f t="shared" si="13"/>
        <v>0</v>
      </c>
      <c r="W42" s="183">
        <f t="shared" si="13"/>
        <v>1</v>
      </c>
      <c r="X42" s="183">
        <f t="shared" si="13"/>
        <v>0</v>
      </c>
      <c r="Y42" s="183">
        <f t="shared" si="13"/>
        <v>0</v>
      </c>
      <c r="Z42" s="184">
        <f t="shared" si="13"/>
        <v>67.2</v>
      </c>
      <c r="AA42" s="184">
        <f t="shared" si="13"/>
        <v>5.7000000000000011</v>
      </c>
      <c r="AB42" s="184">
        <f t="shared" si="13"/>
        <v>77.638888888888886</v>
      </c>
      <c r="AC42" s="184">
        <f t="shared" si="13"/>
        <v>9</v>
      </c>
      <c r="AD42" s="184">
        <f>MAX(AD8:AD38)</f>
        <v>6.6</v>
      </c>
      <c r="AE42" s="184">
        <f t="shared" si="13"/>
        <v>37.777777777777786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23.9</v>
      </c>
      <c r="AM42" s="184">
        <f t="shared" si="14"/>
        <v>0.12</v>
      </c>
      <c r="AN42" s="184">
        <f t="shared" si="14"/>
        <v>0</v>
      </c>
      <c r="AO42" s="184">
        <f t="shared" si="14"/>
        <v>720</v>
      </c>
      <c r="AP42" s="184">
        <f t="shared" si="14"/>
        <v>337.33133433283359</v>
      </c>
      <c r="AQ42" s="184">
        <f t="shared" si="14"/>
        <v>1816.666666666667</v>
      </c>
      <c r="AR42" s="184">
        <f t="shared" si="14"/>
        <v>3319.9999999999995</v>
      </c>
      <c r="AS42" s="184">
        <f t="shared" si="14"/>
        <v>86</v>
      </c>
      <c r="AT42" s="184">
        <f t="shared" si="14"/>
        <v>5.3364171572750214</v>
      </c>
      <c r="AU42" s="184">
        <f t="shared" si="14"/>
        <v>222.52413127413138</v>
      </c>
      <c r="AV42" s="184">
        <f t="shared" si="14"/>
        <v>8.2785299806576382E-3</v>
      </c>
      <c r="AW42" s="184">
        <f t="shared" si="14"/>
        <v>10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2.25</v>
      </c>
      <c r="BC42" s="184">
        <f t="shared" si="15"/>
        <v>6</v>
      </c>
      <c r="BD42" s="184">
        <f t="shared" si="15"/>
        <v>2.25</v>
      </c>
      <c r="BE42" s="184">
        <f t="shared" si="15"/>
        <v>84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1.8</v>
      </c>
    </row>
    <row r="43" spans="1:69" s="42" customFormat="1" ht="24.95" customHeight="1" thickBot="1" x14ac:dyDescent="0.3">
      <c r="A43" s="116" t="s">
        <v>13</v>
      </c>
      <c r="B43" s="245"/>
      <c r="C43" s="186">
        <f>MAX(C9:C39)</f>
        <v>35</v>
      </c>
      <c r="D43" s="186">
        <f t="shared" ref="D43:J43" si="17">MAX(D9:D39)</f>
        <v>0</v>
      </c>
      <c r="E43" s="187">
        <f t="shared" si="17"/>
        <v>8.82</v>
      </c>
      <c r="F43" s="187">
        <f t="shared" si="17"/>
        <v>8.36</v>
      </c>
      <c r="G43" s="186">
        <f t="shared" si="17"/>
        <v>11320</v>
      </c>
      <c r="H43" s="186">
        <f t="shared" si="17"/>
        <v>2020</v>
      </c>
      <c r="I43" s="186">
        <f t="shared" si="17"/>
        <v>2066.666666666667</v>
      </c>
      <c r="J43" s="186">
        <f t="shared" si="17"/>
        <v>35</v>
      </c>
      <c r="K43" s="188">
        <f t="shared" ref="K43:AE43" si="18">MAX(K9:K39)</f>
        <v>99.622844827586206</v>
      </c>
      <c r="L43" s="186">
        <f t="shared" si="18"/>
        <v>2147.2000000000003</v>
      </c>
      <c r="M43" s="186">
        <f t="shared" si="18"/>
        <v>21</v>
      </c>
      <c r="N43" s="188">
        <f t="shared" si="18"/>
        <v>99.902198211624452</v>
      </c>
      <c r="O43" s="186">
        <f t="shared" si="18"/>
        <v>3904</v>
      </c>
      <c r="P43" s="186">
        <f t="shared" si="18"/>
        <v>87.5</v>
      </c>
      <c r="Q43" s="188">
        <f t="shared" si="18"/>
        <v>99.775870901639337</v>
      </c>
      <c r="R43" s="188">
        <f t="shared" si="18"/>
        <v>144</v>
      </c>
      <c r="S43" s="188">
        <f t="shared" si="18"/>
        <v>31.200000000000003</v>
      </c>
      <c r="T43" s="188">
        <f t="shared" si="18"/>
        <v>91.8</v>
      </c>
      <c r="U43" s="188">
        <f t="shared" si="18"/>
        <v>23</v>
      </c>
      <c r="V43" s="187">
        <f t="shared" si="18"/>
        <v>0.5</v>
      </c>
      <c r="W43" s="187">
        <f t="shared" si="18"/>
        <v>1.4</v>
      </c>
      <c r="X43" s="187">
        <f t="shared" si="18"/>
        <v>0</v>
      </c>
      <c r="Y43" s="187">
        <f t="shared" si="18"/>
        <v>0</v>
      </c>
      <c r="Z43" s="188">
        <f t="shared" si="18"/>
        <v>144</v>
      </c>
      <c r="AA43" s="188">
        <f t="shared" si="18"/>
        <v>32.200000000000003</v>
      </c>
      <c r="AB43" s="188">
        <f t="shared" si="18"/>
        <v>91.517857142857139</v>
      </c>
      <c r="AC43" s="188">
        <f t="shared" si="18"/>
        <v>13.6</v>
      </c>
      <c r="AD43" s="188">
        <f>MAX(AD9:AD39)</f>
        <v>6.6</v>
      </c>
      <c r="AE43" s="188">
        <f t="shared" si="18"/>
        <v>51.470588235294123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26</v>
      </c>
      <c r="AM43" s="188">
        <f t="shared" si="19"/>
        <v>0.21</v>
      </c>
      <c r="AN43" s="188">
        <f t="shared" si="19"/>
        <v>0</v>
      </c>
      <c r="AO43" s="188">
        <f t="shared" si="19"/>
        <v>830</v>
      </c>
      <c r="AP43" s="188">
        <f t="shared" si="19"/>
        <v>456.8807339449541</v>
      </c>
      <c r="AQ43" s="188">
        <f t="shared" si="19"/>
        <v>2223.333333333333</v>
      </c>
      <c r="AR43" s="188">
        <f t="shared" si="19"/>
        <v>5389.9999999999991</v>
      </c>
      <c r="AS43" s="188">
        <f t="shared" si="19"/>
        <v>87.706146926536732</v>
      </c>
      <c r="AT43" s="188">
        <f t="shared" si="19"/>
        <v>8.8865546218487399</v>
      </c>
      <c r="AU43" s="188">
        <f t="shared" si="19"/>
        <v>234.65120593692023</v>
      </c>
      <c r="AV43" s="188">
        <f t="shared" si="19"/>
        <v>0.16128149782173837</v>
      </c>
      <c r="AW43" s="188">
        <f t="shared" si="19"/>
        <v>20</v>
      </c>
      <c r="AX43" s="188">
        <f t="shared" si="19"/>
        <v>0</v>
      </c>
      <c r="AY43" s="188">
        <f t="shared" si="19"/>
        <v>0</v>
      </c>
      <c r="AZ43" s="186"/>
      <c r="BA43" s="186"/>
      <c r="BB43" s="188">
        <f t="shared" ref="BB43:BE43" si="20">MAX(BB9:BB39)</f>
        <v>2.25</v>
      </c>
      <c r="BC43" s="188">
        <f t="shared" si="20"/>
        <v>6</v>
      </c>
      <c r="BD43" s="188">
        <f t="shared" si="20"/>
        <v>2.25</v>
      </c>
      <c r="BE43" s="188">
        <f t="shared" si="20"/>
        <v>84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2.7</v>
      </c>
    </row>
    <row r="44" spans="1:69" s="42" customFormat="1" ht="24.95" customHeight="1" x14ac:dyDescent="0.25">
      <c r="A44" s="117" t="s">
        <v>54</v>
      </c>
      <c r="B44" s="246"/>
      <c r="C44" s="189">
        <f>AVERAGE(C11:C15,C18:C22,C25:C29,C32:C36,C39)</f>
        <v>17.238095238095237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247"/>
      <c r="C45" s="190">
        <f>AVERAGE(C9,C16,C23,C30,C37)</f>
        <v>19.7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248"/>
      <c r="C46" s="190">
        <f>AVERAGE(C10,C17,C24,C31,C38)</f>
        <v>23.4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247"/>
      <c r="C47" s="190">
        <f>AVERAGE(C9:C10,C16:C17,C23:C24,C30:C31,C37:C38)</f>
        <v>21.55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20.472023809523808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3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T52"/>
  <sheetViews>
    <sheetView zoomScale="55" zoomScaleNormal="55" workbookViewId="0">
      <selection activeCell="U44" sqref="U44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4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4" s="44" customFormat="1" ht="21" customHeight="1" thickBot="1" x14ac:dyDescent="0.3">
      <c r="A2" s="677" t="s">
        <v>94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4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4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4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</row>
    <row r="6" spans="1:254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4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4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4" s="42" customFormat="1" ht="24.95" customHeight="1" x14ac:dyDescent="0.25">
      <c r="A9" s="218" t="s">
        <v>47</v>
      </c>
      <c r="B9" s="217">
        <v>1</v>
      </c>
      <c r="C9" s="156">
        <v>19</v>
      </c>
      <c r="D9" s="156"/>
      <c r="E9" s="159">
        <v>7.57</v>
      </c>
      <c r="F9" s="159">
        <v>7.91</v>
      </c>
      <c r="G9" s="281">
        <v>1371</v>
      </c>
      <c r="H9" s="281">
        <v>1840</v>
      </c>
      <c r="I9" s="281">
        <v>151.99999999999991</v>
      </c>
      <c r="J9" s="446">
        <v>7.999999999999952</v>
      </c>
      <c r="K9" s="417">
        <f>IF(AND(I9&lt;&gt;"",J9&lt;&gt;""),(I9-J9)/I9*100,"")</f>
        <v>94.736842105263193</v>
      </c>
      <c r="L9" s="281">
        <v>277.75</v>
      </c>
      <c r="M9" s="281">
        <v>7.92</v>
      </c>
      <c r="N9" s="417">
        <f>IF(AND(L9&lt;&gt;"",M9&lt;&gt;""),(L9-M9)/L9*100,"")</f>
        <v>97.148514851485146</v>
      </c>
      <c r="O9" s="281">
        <v>505</v>
      </c>
      <c r="P9" s="281">
        <v>33</v>
      </c>
      <c r="Q9" s="417">
        <f>IF(AND(O9&lt;&gt;"",P9&lt;&gt;""),(O9-P9)/O9*100,"")</f>
        <v>93.465346534653477</v>
      </c>
      <c r="R9" s="157"/>
      <c r="S9" s="157"/>
      <c r="T9" s="157"/>
      <c r="U9" s="157"/>
      <c r="V9" s="157"/>
      <c r="W9" s="157"/>
      <c r="X9" s="157"/>
      <c r="Y9" s="157"/>
      <c r="Z9" s="305" t="str">
        <f t="shared" ref="Z9:AA15" si="0">IF(AND(R9&lt;&gt;"",V9&lt;&gt;""),R9+V9,"")</f>
        <v/>
      </c>
      <c r="AA9" s="305" t="str">
        <f t="shared" si="0"/>
        <v/>
      </c>
      <c r="AB9" s="304" t="str">
        <f>IF(AND(Z9&lt;&gt;"",AA9&lt;&gt;""),(Z9-AA9)/Z9*100,"")</f>
        <v/>
      </c>
      <c r="AC9" s="157"/>
      <c r="AD9" s="156"/>
      <c r="AE9" s="178" t="str">
        <f>IF(AND(AC9&lt;&gt;"",AD9&lt;&gt;""),(AC9-AD9)/AC9*100,"")</f>
        <v/>
      </c>
      <c r="AF9" s="156"/>
      <c r="AG9" s="156"/>
      <c r="AH9" s="156" t="s">
        <v>214</v>
      </c>
      <c r="AI9" s="156" t="s">
        <v>215</v>
      </c>
      <c r="AJ9" s="156" t="s">
        <v>216</v>
      </c>
      <c r="AK9" s="156" t="s">
        <v>216</v>
      </c>
      <c r="AL9" s="159">
        <v>26</v>
      </c>
      <c r="AM9" s="159">
        <v>0.14000000000000001</v>
      </c>
      <c r="AN9" s="231"/>
      <c r="AO9" s="156">
        <v>700</v>
      </c>
      <c r="AP9" s="127">
        <v>384.6153846153847</v>
      </c>
      <c r="AQ9" s="127">
        <v>1819.9999999999995</v>
      </c>
      <c r="AR9" s="127">
        <v>4325</v>
      </c>
      <c r="AS9" s="281">
        <v>87</v>
      </c>
      <c r="AT9" s="159">
        <v>5.0197784810126587</v>
      </c>
      <c r="AU9" s="160">
        <v>53.400693641618481</v>
      </c>
      <c r="AV9" s="512">
        <v>2.2849392530243599E-2</v>
      </c>
      <c r="AW9" s="281"/>
      <c r="AX9" s="441"/>
      <c r="AY9" s="441"/>
      <c r="AZ9" s="441"/>
      <c r="BA9" s="441"/>
      <c r="BB9" s="441" t="s">
        <v>213</v>
      </c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2</v>
      </c>
    </row>
    <row r="10" spans="1:254" s="42" customFormat="1" ht="24.95" customHeight="1" x14ac:dyDescent="0.25">
      <c r="A10" s="218" t="s">
        <v>48</v>
      </c>
      <c r="B10" s="219">
        <v>2</v>
      </c>
      <c r="C10" s="162">
        <v>23</v>
      </c>
      <c r="D10" s="162"/>
      <c r="E10" s="159">
        <v>7</v>
      </c>
      <c r="F10" s="159">
        <v>7.4</v>
      </c>
      <c r="G10" s="281">
        <v>2310</v>
      </c>
      <c r="H10" s="281">
        <v>2240</v>
      </c>
      <c r="I10" s="281">
        <v>180</v>
      </c>
      <c r="J10" s="281">
        <v>5.6</v>
      </c>
      <c r="K10" s="417">
        <f t="shared" ref="K10:K39" si="1">IF(AND(I10&lt;&gt;"",J10&lt;&gt;""),(I10-J10)/I10*100,"")</f>
        <v>96.888888888888886</v>
      </c>
      <c r="L10" s="281">
        <v>318</v>
      </c>
      <c r="M10" s="281">
        <v>8.1999999999999993</v>
      </c>
      <c r="N10" s="417">
        <f t="shared" ref="N10:N39" si="2">IF(AND(L10&lt;&gt;"",M10&lt;&gt;""),(L10-M10)/L10*100,"")</f>
        <v>97.421383647798748</v>
      </c>
      <c r="O10" s="281">
        <v>663</v>
      </c>
      <c r="P10" s="281">
        <v>36</v>
      </c>
      <c r="Q10" s="417">
        <f t="shared" ref="Q10:Q39" si="3">IF(AND(O10&lt;&gt;"",P10&lt;&gt;""),(O10-P10)/O10*100,"")</f>
        <v>94.570135746606326</v>
      </c>
      <c r="R10" s="157"/>
      <c r="S10" s="157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0"/>
        <v/>
      </c>
      <c r="AB10" s="304" t="str">
        <f t="shared" ref="AB10:AB39" si="4">IF(AND(Z10&lt;&gt;"",AA10&lt;&gt;""),(Z10-AA10)/Z10*100,"")</f>
        <v/>
      </c>
      <c r="AC10" s="157"/>
      <c r="AD10" s="447"/>
      <c r="AE10" s="178" t="str">
        <f t="shared" ref="AE10:AE39" si="5">IF(AND(AC10&lt;&gt;"",AD10&lt;&gt;""),(AC10-AD10)/AC10*100,"")</f>
        <v/>
      </c>
      <c r="AF10" s="156"/>
      <c r="AG10" s="156"/>
      <c r="AH10" s="156" t="s">
        <v>214</v>
      </c>
      <c r="AI10" s="156" t="s">
        <v>217</v>
      </c>
      <c r="AJ10" s="156" t="s">
        <v>216</v>
      </c>
      <c r="AK10" s="156" t="s">
        <v>216</v>
      </c>
      <c r="AL10" s="164">
        <v>26.1</v>
      </c>
      <c r="AM10" s="164">
        <v>0.15</v>
      </c>
      <c r="AN10" s="232"/>
      <c r="AO10" s="162">
        <v>700</v>
      </c>
      <c r="AP10" s="442" t="s">
        <v>213</v>
      </c>
      <c r="AQ10" s="442" t="s">
        <v>213</v>
      </c>
      <c r="AR10" s="442" t="s">
        <v>213</v>
      </c>
      <c r="AS10" s="514" t="s">
        <v>213</v>
      </c>
      <c r="AT10" s="164">
        <v>4.1557505894681688</v>
      </c>
      <c r="AU10" s="165" t="s">
        <v>213</v>
      </c>
      <c r="AV10" s="505"/>
      <c r="AW10" s="281"/>
      <c r="AX10" s="443"/>
      <c r="AY10" s="443"/>
      <c r="AZ10" s="443"/>
      <c r="BA10" s="443"/>
      <c r="BB10" s="44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1.9</v>
      </c>
    </row>
    <row r="11" spans="1:254" s="42" customFormat="1" ht="24.95" customHeight="1" x14ac:dyDescent="0.25">
      <c r="A11" s="218" t="s">
        <v>49</v>
      </c>
      <c r="B11" s="219">
        <v>3</v>
      </c>
      <c r="C11" s="162">
        <v>18</v>
      </c>
      <c r="D11" s="162"/>
      <c r="E11" s="159"/>
      <c r="F11" s="159"/>
      <c r="G11" s="281"/>
      <c r="H11" s="281"/>
      <c r="I11" s="446" t="s">
        <v>213</v>
      </c>
      <c r="J11" s="446" t="s">
        <v>213</v>
      </c>
      <c r="K11" s="417" t="str">
        <f t="shared" si="1"/>
        <v/>
      </c>
      <c r="L11" s="281"/>
      <c r="M11" s="281"/>
      <c r="N11" s="417" t="str">
        <f t="shared" si="2"/>
        <v/>
      </c>
      <c r="O11" s="281"/>
      <c r="P11" s="281"/>
      <c r="Q11" s="417" t="str">
        <f t="shared" si="3"/>
        <v/>
      </c>
      <c r="R11" s="157"/>
      <c r="S11" s="157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0"/>
        <v/>
      </c>
      <c r="AB11" s="304" t="str">
        <f t="shared" si="4"/>
        <v/>
      </c>
      <c r="AC11" s="157"/>
      <c r="AD11" s="156"/>
      <c r="AE11" s="178" t="str">
        <f t="shared" si="5"/>
        <v/>
      </c>
      <c r="AF11" s="156"/>
      <c r="AG11" s="156"/>
      <c r="AH11" s="156"/>
      <c r="AI11" s="156"/>
      <c r="AJ11" s="156"/>
      <c r="AK11" s="156"/>
      <c r="AL11" s="164">
        <v>26</v>
      </c>
      <c r="AM11" s="164">
        <v>0.26</v>
      </c>
      <c r="AN11" s="232"/>
      <c r="AO11" s="162">
        <v>720</v>
      </c>
      <c r="AP11" s="442" t="s">
        <v>213</v>
      </c>
      <c r="AQ11" s="442" t="s">
        <v>213</v>
      </c>
      <c r="AR11" s="442" t="s">
        <v>213</v>
      </c>
      <c r="AS11" s="514" t="s">
        <v>213</v>
      </c>
      <c r="AT11" s="164">
        <v>4.1557505894681688</v>
      </c>
      <c r="AU11" s="165" t="s">
        <v>213</v>
      </c>
      <c r="AV11" s="505" t="s">
        <v>213</v>
      </c>
      <c r="AW11" s="281"/>
      <c r="AX11" s="514">
        <v>1000</v>
      </c>
      <c r="AY11" s="443"/>
      <c r="AZ11" s="443"/>
      <c r="BA11" s="443"/>
      <c r="BB11" s="443" t="s">
        <v>213</v>
      </c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>
        <v>2</v>
      </c>
    </row>
    <row r="12" spans="1:254" s="42" customFormat="1" ht="24.95" customHeight="1" x14ac:dyDescent="0.25">
      <c r="A12" s="218" t="s">
        <v>50</v>
      </c>
      <c r="B12" s="219">
        <v>4</v>
      </c>
      <c r="C12" s="162">
        <v>17</v>
      </c>
      <c r="D12" s="162"/>
      <c r="E12" s="159">
        <v>7.08</v>
      </c>
      <c r="F12" s="159">
        <v>7.52</v>
      </c>
      <c r="G12" s="281">
        <v>2023</v>
      </c>
      <c r="H12" s="281">
        <v>1897</v>
      </c>
      <c r="I12" s="446">
        <v>260</v>
      </c>
      <c r="J12" s="446">
        <v>10</v>
      </c>
      <c r="K12" s="417">
        <f t="shared" si="1"/>
        <v>96.15384615384616</v>
      </c>
      <c r="L12" s="281">
        <v>408.57142857142861</v>
      </c>
      <c r="M12" s="281">
        <v>6</v>
      </c>
      <c r="N12" s="417">
        <f t="shared" si="2"/>
        <v>98.531468531468533</v>
      </c>
      <c r="O12" s="281">
        <v>742.85714285714289</v>
      </c>
      <c r="P12" s="281">
        <v>25</v>
      </c>
      <c r="Q12" s="417">
        <f t="shared" si="3"/>
        <v>96.634615384615387</v>
      </c>
      <c r="R12" s="157"/>
      <c r="S12" s="157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0"/>
        <v/>
      </c>
      <c r="AB12" s="304" t="str">
        <f t="shared" si="4"/>
        <v/>
      </c>
      <c r="AC12" s="157"/>
      <c r="AD12" s="156"/>
      <c r="AE12" s="178" t="str">
        <f t="shared" si="5"/>
        <v/>
      </c>
      <c r="AF12" s="156"/>
      <c r="AG12" s="156"/>
      <c r="AH12" s="156" t="s">
        <v>214</v>
      </c>
      <c r="AI12" s="156" t="s">
        <v>215</v>
      </c>
      <c r="AJ12" s="156" t="s">
        <v>216</v>
      </c>
      <c r="AK12" s="156" t="s">
        <v>216</v>
      </c>
      <c r="AL12" s="164">
        <v>25.7</v>
      </c>
      <c r="AM12" s="164">
        <v>0.17</v>
      </c>
      <c r="AN12" s="232"/>
      <c r="AO12" s="162">
        <v>700</v>
      </c>
      <c r="AP12" s="442">
        <v>382.5136612021858</v>
      </c>
      <c r="AQ12" s="442">
        <v>1830</v>
      </c>
      <c r="AR12" s="442">
        <v>4880</v>
      </c>
      <c r="AS12" s="514">
        <v>87</v>
      </c>
      <c r="AT12" s="164">
        <v>4.1557505894681688</v>
      </c>
      <c r="AU12" s="165">
        <v>59.484375</v>
      </c>
      <c r="AV12" s="505">
        <v>2.9909159080185706E-2</v>
      </c>
      <c r="AW12" s="281"/>
      <c r="AX12" s="443"/>
      <c r="AY12" s="443"/>
      <c r="AZ12" s="443"/>
      <c r="BA12" s="443"/>
      <c r="BB12" s="443" t="s">
        <v>213</v>
      </c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1.8</v>
      </c>
    </row>
    <row r="13" spans="1:254" s="42" customFormat="1" ht="24.95" customHeight="1" x14ac:dyDescent="0.25">
      <c r="A13" s="218" t="s">
        <v>51</v>
      </c>
      <c r="B13" s="219">
        <v>5</v>
      </c>
      <c r="C13" s="162">
        <v>20</v>
      </c>
      <c r="D13" s="162"/>
      <c r="E13" s="159"/>
      <c r="F13" s="159"/>
      <c r="G13" s="281"/>
      <c r="H13" s="281"/>
      <c r="I13" s="281" t="s">
        <v>213</v>
      </c>
      <c r="J13" s="281" t="s">
        <v>213</v>
      </c>
      <c r="K13" s="417" t="str">
        <f t="shared" si="1"/>
        <v/>
      </c>
      <c r="L13" s="281"/>
      <c r="M13" s="281"/>
      <c r="N13" s="417" t="str">
        <f t="shared" si="2"/>
        <v/>
      </c>
      <c r="O13" s="281"/>
      <c r="P13" s="281"/>
      <c r="Q13" s="417" t="str">
        <f t="shared" si="3"/>
        <v/>
      </c>
      <c r="R13" s="157"/>
      <c r="S13" s="157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0"/>
        <v/>
      </c>
      <c r="AB13" s="304" t="str">
        <f t="shared" si="4"/>
        <v/>
      </c>
      <c r="AC13" s="157"/>
      <c r="AD13" s="156"/>
      <c r="AE13" s="178" t="str">
        <f t="shared" si="5"/>
        <v/>
      </c>
      <c r="AF13" s="156"/>
      <c r="AG13" s="156"/>
      <c r="AH13" s="156"/>
      <c r="AI13" s="156"/>
      <c r="AJ13" s="156"/>
      <c r="AK13" s="156"/>
      <c r="AL13" s="164">
        <v>25.5</v>
      </c>
      <c r="AM13" s="164">
        <v>0.22</v>
      </c>
      <c r="AN13" s="232"/>
      <c r="AO13" s="162">
        <v>700</v>
      </c>
      <c r="AP13" s="442" t="s">
        <v>213</v>
      </c>
      <c r="AQ13" s="442" t="s">
        <v>213</v>
      </c>
      <c r="AR13" s="442" t="s">
        <v>213</v>
      </c>
      <c r="AS13" s="514" t="s">
        <v>213</v>
      </c>
      <c r="AT13" s="164">
        <v>4.1557505894681688</v>
      </c>
      <c r="AU13" s="165" t="s">
        <v>213</v>
      </c>
      <c r="AV13" s="505" t="s">
        <v>213</v>
      </c>
      <c r="AW13" s="281"/>
      <c r="AX13" s="443"/>
      <c r="AY13" s="443"/>
      <c r="AZ13" s="443"/>
      <c r="BA13" s="443"/>
      <c r="BB13" s="443" t="s">
        <v>213</v>
      </c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1.8</v>
      </c>
    </row>
    <row r="14" spans="1:254" s="42" customFormat="1" ht="24.95" customHeight="1" x14ac:dyDescent="0.25">
      <c r="A14" s="218" t="s">
        <v>52</v>
      </c>
      <c r="B14" s="219">
        <v>6</v>
      </c>
      <c r="C14" s="162">
        <v>19</v>
      </c>
      <c r="D14" s="162"/>
      <c r="E14" s="159"/>
      <c r="F14" s="159"/>
      <c r="G14" s="281"/>
      <c r="H14" s="281"/>
      <c r="I14" s="281" t="s">
        <v>213</v>
      </c>
      <c r="J14" s="281" t="s">
        <v>213</v>
      </c>
      <c r="K14" s="417" t="str">
        <f t="shared" si="1"/>
        <v/>
      </c>
      <c r="L14" s="281"/>
      <c r="M14" s="281"/>
      <c r="N14" s="417" t="str">
        <f t="shared" si="2"/>
        <v/>
      </c>
      <c r="O14" s="281"/>
      <c r="P14" s="281"/>
      <c r="Q14" s="417" t="str">
        <f t="shared" si="3"/>
        <v/>
      </c>
      <c r="R14" s="157"/>
      <c r="S14" s="157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0"/>
        <v/>
      </c>
      <c r="AB14" s="304" t="str">
        <f t="shared" si="4"/>
        <v/>
      </c>
      <c r="AC14" s="157"/>
      <c r="AD14" s="156"/>
      <c r="AE14" s="178" t="str">
        <f t="shared" si="5"/>
        <v/>
      </c>
      <c r="AF14" s="156"/>
      <c r="AG14" s="156"/>
      <c r="AH14" s="156"/>
      <c r="AI14" s="156"/>
      <c r="AJ14" s="156"/>
      <c r="AK14" s="156"/>
      <c r="AL14" s="164"/>
      <c r="AM14" s="164"/>
      <c r="AN14" s="232"/>
      <c r="AO14" s="162"/>
      <c r="AP14" s="442" t="s">
        <v>213</v>
      </c>
      <c r="AQ14" s="442" t="s">
        <v>213</v>
      </c>
      <c r="AR14" s="442" t="s">
        <v>213</v>
      </c>
      <c r="AS14" s="514" t="s">
        <v>213</v>
      </c>
      <c r="AT14" s="164">
        <v>4.1557505894681688</v>
      </c>
      <c r="AU14" s="165" t="s">
        <v>213</v>
      </c>
      <c r="AV14" s="505" t="s">
        <v>213</v>
      </c>
      <c r="AW14" s="281"/>
      <c r="AX14" s="443"/>
      <c r="AY14" s="506"/>
      <c r="AZ14" s="443"/>
      <c r="BA14" s="443"/>
      <c r="BB14" s="443" t="s">
        <v>213</v>
      </c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/>
    </row>
    <row r="15" spans="1:254" s="42" customFormat="1" ht="24.95" customHeight="1" x14ac:dyDescent="0.25">
      <c r="A15" s="218" t="s">
        <v>53</v>
      </c>
      <c r="B15" s="219">
        <v>7</v>
      </c>
      <c r="C15" s="162">
        <v>18</v>
      </c>
      <c r="D15" s="162"/>
      <c r="E15" s="159"/>
      <c r="F15" s="159"/>
      <c r="G15" s="281"/>
      <c r="H15" s="281"/>
      <c r="I15" s="281" t="s">
        <v>213</v>
      </c>
      <c r="J15" s="281" t="s">
        <v>213</v>
      </c>
      <c r="K15" s="417" t="str">
        <f t="shared" si="1"/>
        <v/>
      </c>
      <c r="L15" s="281"/>
      <c r="M15" s="281"/>
      <c r="N15" s="417" t="str">
        <f t="shared" si="2"/>
        <v/>
      </c>
      <c r="O15" s="281"/>
      <c r="P15" s="281"/>
      <c r="Q15" s="417" t="str">
        <f t="shared" si="3"/>
        <v/>
      </c>
      <c r="R15" s="157"/>
      <c r="S15" s="157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0"/>
        <v/>
      </c>
      <c r="AB15" s="304" t="str">
        <f t="shared" si="4"/>
        <v/>
      </c>
      <c r="AC15" s="157"/>
      <c r="AD15" s="156"/>
      <c r="AE15" s="178" t="str">
        <f t="shared" si="5"/>
        <v/>
      </c>
      <c r="AF15" s="156"/>
      <c r="AG15" s="156"/>
      <c r="AH15" s="156"/>
      <c r="AI15" s="156"/>
      <c r="AJ15" s="156"/>
      <c r="AK15" s="156"/>
      <c r="AL15" s="164">
        <v>24.7</v>
      </c>
      <c r="AM15" s="164">
        <v>0.13</v>
      </c>
      <c r="AN15" s="232"/>
      <c r="AO15" s="162">
        <v>650</v>
      </c>
      <c r="AP15" s="442" t="s">
        <v>213</v>
      </c>
      <c r="AQ15" s="442" t="s">
        <v>213</v>
      </c>
      <c r="AR15" s="442" t="s">
        <v>213</v>
      </c>
      <c r="AS15" s="514" t="s">
        <v>213</v>
      </c>
      <c r="AT15" s="164">
        <v>5.7420814479638009</v>
      </c>
      <c r="AU15" s="165" t="s">
        <v>213</v>
      </c>
      <c r="AV15" s="505" t="s">
        <v>213</v>
      </c>
      <c r="AW15" s="281"/>
      <c r="AX15" s="443"/>
      <c r="AY15" s="443"/>
      <c r="AZ15" s="443"/>
      <c r="BA15" s="443"/>
      <c r="BB15" s="443" t="s">
        <v>213</v>
      </c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1.8</v>
      </c>
    </row>
    <row r="16" spans="1:254" s="42" customFormat="1" ht="24.95" customHeight="1" x14ac:dyDescent="0.25">
      <c r="A16" s="218" t="s">
        <v>47</v>
      </c>
      <c r="B16" s="219">
        <v>8</v>
      </c>
      <c r="C16" s="162">
        <v>19</v>
      </c>
      <c r="D16" s="162"/>
      <c r="E16" s="159">
        <v>7.15</v>
      </c>
      <c r="F16" s="159">
        <v>7.79</v>
      </c>
      <c r="G16" s="281">
        <v>2470</v>
      </c>
      <c r="H16" s="281">
        <v>1698</v>
      </c>
      <c r="I16" s="281">
        <v>426</v>
      </c>
      <c r="J16" s="281">
        <v>8.0000000000000071</v>
      </c>
      <c r="K16" s="417">
        <f t="shared" si="1"/>
        <v>98.122065727699521</v>
      </c>
      <c r="L16" s="281">
        <v>568.70000000000005</v>
      </c>
      <c r="M16" s="281">
        <v>3.5999999999999996</v>
      </c>
      <c r="N16" s="417">
        <f t="shared" si="2"/>
        <v>99.366977316687183</v>
      </c>
      <c r="O16" s="281">
        <v>1034</v>
      </c>
      <c r="P16" s="281">
        <v>15</v>
      </c>
      <c r="Q16" s="417">
        <f t="shared" si="3"/>
        <v>98.549323017408113</v>
      </c>
      <c r="R16" s="157">
        <v>154.80000000000001</v>
      </c>
      <c r="S16" s="157">
        <v>48.5</v>
      </c>
      <c r="T16" s="157">
        <v>84</v>
      </c>
      <c r="U16" s="157">
        <v>29</v>
      </c>
      <c r="V16" s="157">
        <v>0.2</v>
      </c>
      <c r="W16" s="157">
        <v>0.5</v>
      </c>
      <c r="X16" s="157"/>
      <c r="Y16" s="157"/>
      <c r="Z16" s="305">
        <f>IF(AND(R16&lt;&gt;"",V16&lt;&gt;""),R16+V16,"")</f>
        <v>155</v>
      </c>
      <c r="AA16" s="305">
        <f>IF(AND(S16&lt;&gt;"",W16&lt;&gt;""),S16+W16,"")</f>
        <v>49</v>
      </c>
      <c r="AB16" s="304">
        <f t="shared" si="4"/>
        <v>68.387096774193552</v>
      </c>
      <c r="AC16" s="157">
        <v>9.9</v>
      </c>
      <c r="AD16" s="447">
        <v>0.1</v>
      </c>
      <c r="AE16" s="178">
        <f t="shared" si="5"/>
        <v>98.98989898989899</v>
      </c>
      <c r="AF16" s="156"/>
      <c r="AG16" s="156"/>
      <c r="AH16" s="156" t="s">
        <v>214</v>
      </c>
      <c r="AI16" s="156" t="s">
        <v>215</v>
      </c>
      <c r="AJ16" s="156" t="s">
        <v>216</v>
      </c>
      <c r="AK16" s="156" t="s">
        <v>216</v>
      </c>
      <c r="AL16" s="164">
        <v>24.9</v>
      </c>
      <c r="AM16" s="164">
        <v>0.18</v>
      </c>
      <c r="AN16" s="232"/>
      <c r="AO16" s="162">
        <v>720</v>
      </c>
      <c r="AP16" s="442">
        <v>387.79174147217236</v>
      </c>
      <c r="AQ16" s="442">
        <v>1856.6666666666667</v>
      </c>
      <c r="AR16" s="442">
        <v>5089.9999999999991</v>
      </c>
      <c r="AS16" s="514">
        <v>90.305206463195688</v>
      </c>
      <c r="AT16" s="164">
        <v>4.9895150720838801</v>
      </c>
      <c r="AU16" s="165">
        <v>61.7186640471513</v>
      </c>
      <c r="AV16" s="505">
        <v>4.5860762018751243E-2</v>
      </c>
      <c r="AW16" s="281"/>
      <c r="AX16" s="443"/>
      <c r="AY16" s="443"/>
      <c r="AZ16" s="443"/>
      <c r="BA16" s="443"/>
      <c r="BB16" s="443" t="s">
        <v>213</v>
      </c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2</v>
      </c>
    </row>
    <row r="17" spans="1:69" s="42" customFormat="1" ht="24.95" customHeight="1" x14ac:dyDescent="0.25">
      <c r="A17" s="218" t="s">
        <v>48</v>
      </c>
      <c r="B17" s="219">
        <v>9</v>
      </c>
      <c r="C17" s="162">
        <v>16</v>
      </c>
      <c r="D17" s="162"/>
      <c r="E17" s="159"/>
      <c r="F17" s="159"/>
      <c r="G17" s="281"/>
      <c r="H17" s="281"/>
      <c r="I17" s="281" t="s">
        <v>213</v>
      </c>
      <c r="J17" s="281" t="s">
        <v>213</v>
      </c>
      <c r="K17" s="417" t="str">
        <f t="shared" si="1"/>
        <v/>
      </c>
      <c r="L17" s="281"/>
      <c r="M17" s="281"/>
      <c r="N17" s="417" t="str">
        <f t="shared" si="2"/>
        <v/>
      </c>
      <c r="O17" s="281"/>
      <c r="P17" s="281"/>
      <c r="Q17" s="417" t="str">
        <f t="shared" si="3"/>
        <v/>
      </c>
      <c r="R17" s="157"/>
      <c r="S17" s="157"/>
      <c r="T17" s="157"/>
      <c r="U17" s="157"/>
      <c r="V17" s="157"/>
      <c r="W17" s="157"/>
      <c r="X17" s="157"/>
      <c r="Y17" s="157"/>
      <c r="Z17" s="305" t="str">
        <f t="shared" ref="Z17:AA39" si="6">IF(AND(R17&lt;&gt;"",V17&lt;&gt;""),R17+V17,"")</f>
        <v/>
      </c>
      <c r="AA17" s="305" t="str">
        <f t="shared" si="6"/>
        <v/>
      </c>
      <c r="AB17" s="304" t="str">
        <f t="shared" si="4"/>
        <v/>
      </c>
      <c r="AC17" s="157"/>
      <c r="AD17" s="447"/>
      <c r="AE17" s="178" t="str">
        <f t="shared" si="5"/>
        <v/>
      </c>
      <c r="AF17" s="156"/>
      <c r="AG17" s="156"/>
      <c r="AH17" s="156"/>
      <c r="AI17" s="156"/>
      <c r="AJ17" s="156"/>
      <c r="AK17" s="156"/>
      <c r="AL17" s="164">
        <v>25</v>
      </c>
      <c r="AM17" s="164">
        <v>0.22</v>
      </c>
      <c r="AN17" s="232"/>
      <c r="AO17" s="162">
        <v>700</v>
      </c>
      <c r="AP17" s="442" t="s">
        <v>213</v>
      </c>
      <c r="AQ17" s="442" t="s">
        <v>213</v>
      </c>
      <c r="AR17" s="442" t="s">
        <v>213</v>
      </c>
      <c r="AS17" s="514" t="s">
        <v>213</v>
      </c>
      <c r="AT17" s="164">
        <v>4.9895150720838801</v>
      </c>
      <c r="AU17" s="165" t="s">
        <v>213</v>
      </c>
      <c r="AV17" s="505" t="s">
        <v>213</v>
      </c>
      <c r="AW17" s="281"/>
      <c r="AX17" s="443"/>
      <c r="AY17" s="443"/>
      <c r="AZ17" s="443"/>
      <c r="BA17" s="443"/>
      <c r="BB17" s="443" t="s">
        <v>213</v>
      </c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1.5</v>
      </c>
    </row>
    <row r="18" spans="1:69" s="42" customFormat="1" ht="24.95" customHeight="1" x14ac:dyDescent="0.25">
      <c r="A18" s="218" t="s">
        <v>49</v>
      </c>
      <c r="B18" s="219">
        <v>10</v>
      </c>
      <c r="C18" s="162">
        <v>17</v>
      </c>
      <c r="D18" s="162"/>
      <c r="E18" s="159"/>
      <c r="F18" s="159"/>
      <c r="G18" s="281"/>
      <c r="H18" s="281"/>
      <c r="I18" s="281" t="s">
        <v>213</v>
      </c>
      <c r="J18" s="281" t="s">
        <v>213</v>
      </c>
      <c r="K18" s="417" t="str">
        <f t="shared" si="1"/>
        <v/>
      </c>
      <c r="L18" s="281"/>
      <c r="M18" s="281"/>
      <c r="N18" s="417" t="str">
        <f t="shared" si="2"/>
        <v/>
      </c>
      <c r="O18" s="281"/>
      <c r="P18" s="281"/>
      <c r="Q18" s="417" t="str">
        <f t="shared" si="3"/>
        <v/>
      </c>
      <c r="R18" s="157"/>
      <c r="S18" s="157"/>
      <c r="T18" s="157"/>
      <c r="U18" s="157"/>
      <c r="V18" s="157"/>
      <c r="W18" s="157"/>
      <c r="X18" s="157"/>
      <c r="Y18" s="157"/>
      <c r="Z18" s="305" t="str">
        <f t="shared" si="6"/>
        <v/>
      </c>
      <c r="AA18" s="305" t="str">
        <f t="shared" si="6"/>
        <v/>
      </c>
      <c r="AB18" s="304" t="str">
        <f t="shared" si="4"/>
        <v/>
      </c>
      <c r="AC18" s="157"/>
      <c r="AD18" s="156"/>
      <c r="AE18" s="178" t="str">
        <f t="shared" si="5"/>
        <v/>
      </c>
      <c r="AF18" s="156"/>
      <c r="AG18" s="156"/>
      <c r="AH18" s="156"/>
      <c r="AI18" s="156"/>
      <c r="AJ18" s="156"/>
      <c r="AK18" s="156"/>
      <c r="AL18" s="164">
        <v>25.4</v>
      </c>
      <c r="AM18" s="164">
        <v>0.27</v>
      </c>
      <c r="AN18" s="232"/>
      <c r="AO18" s="162">
        <v>650</v>
      </c>
      <c r="AP18" s="442" t="s">
        <v>213</v>
      </c>
      <c r="AQ18" s="442" t="s">
        <v>213</v>
      </c>
      <c r="AR18" s="442" t="s">
        <v>213</v>
      </c>
      <c r="AS18" s="514" t="s">
        <v>213</v>
      </c>
      <c r="AT18" s="164">
        <v>4.9895150720838801</v>
      </c>
      <c r="AU18" s="165"/>
      <c r="AV18" s="505" t="s">
        <v>213</v>
      </c>
      <c r="AW18" s="281"/>
      <c r="AX18" s="281"/>
      <c r="AY18" s="443"/>
      <c r="AZ18" s="443"/>
      <c r="BA18" s="443"/>
      <c r="BB18" s="443" t="s">
        <v>213</v>
      </c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>
        <v>1.2</v>
      </c>
    </row>
    <row r="19" spans="1:69" s="42" customFormat="1" ht="24.95" customHeight="1" x14ac:dyDescent="0.25">
      <c r="A19" s="218" t="s">
        <v>50</v>
      </c>
      <c r="B19" s="219">
        <v>11</v>
      </c>
      <c r="C19" s="162">
        <v>20</v>
      </c>
      <c r="D19" s="162"/>
      <c r="E19" s="159">
        <v>7.42</v>
      </c>
      <c r="F19" s="159">
        <v>7.82</v>
      </c>
      <c r="G19" s="281">
        <v>3000</v>
      </c>
      <c r="H19" s="281">
        <v>1531</v>
      </c>
      <c r="I19" s="281">
        <v>395.99999999999994</v>
      </c>
      <c r="J19" s="281">
        <v>7.5000000000000409</v>
      </c>
      <c r="K19" s="417">
        <f t="shared" si="1"/>
        <v>98.106060606060595</v>
      </c>
      <c r="L19" s="281">
        <v>622.28571428571433</v>
      </c>
      <c r="M19" s="281">
        <v>4.500000000000024</v>
      </c>
      <c r="N19" s="417">
        <f t="shared" si="2"/>
        <v>99.276859504132233</v>
      </c>
      <c r="O19" s="281">
        <v>1131.4285714285713</v>
      </c>
      <c r="P19" s="281">
        <v>18.750000000000099</v>
      </c>
      <c r="Q19" s="417">
        <f t="shared" si="3"/>
        <v>98.342803030303031</v>
      </c>
      <c r="R19" s="157"/>
      <c r="S19" s="157"/>
      <c r="T19" s="157"/>
      <c r="U19" s="157"/>
      <c r="V19" s="157"/>
      <c r="W19" s="157"/>
      <c r="X19" s="157"/>
      <c r="Y19" s="157"/>
      <c r="Z19" s="305" t="str">
        <f t="shared" si="6"/>
        <v/>
      </c>
      <c r="AA19" s="305" t="str">
        <f t="shared" si="6"/>
        <v/>
      </c>
      <c r="AB19" s="304" t="str">
        <f t="shared" si="4"/>
        <v/>
      </c>
      <c r="AC19" s="157"/>
      <c r="AD19" s="156"/>
      <c r="AE19" s="178" t="str">
        <f t="shared" si="5"/>
        <v/>
      </c>
      <c r="AF19" s="156"/>
      <c r="AG19" s="156"/>
      <c r="AH19" s="156" t="s">
        <v>214</v>
      </c>
      <c r="AI19" s="156" t="s">
        <v>215</v>
      </c>
      <c r="AJ19" s="156" t="s">
        <v>216</v>
      </c>
      <c r="AK19" s="156" t="s">
        <v>216</v>
      </c>
      <c r="AL19" s="164">
        <v>25.8</v>
      </c>
      <c r="AM19" s="164">
        <v>0.14000000000000001</v>
      </c>
      <c r="AN19" s="232"/>
      <c r="AO19" s="162">
        <v>600</v>
      </c>
      <c r="AP19" s="442">
        <v>281.25</v>
      </c>
      <c r="AQ19" s="442">
        <v>2133.3333333333335</v>
      </c>
      <c r="AR19" s="442">
        <v>4249.9999999999991</v>
      </c>
      <c r="AS19" s="514">
        <v>88.281250000000014</v>
      </c>
      <c r="AT19" s="164">
        <v>4.6517595307917885</v>
      </c>
      <c r="AU19" s="165"/>
      <c r="AV19" s="505">
        <v>4.5972644376899685E-2</v>
      </c>
      <c r="AW19" s="281"/>
      <c r="AX19" s="443"/>
      <c r="AY19" s="443"/>
      <c r="AZ19" s="443"/>
      <c r="BA19" s="443"/>
      <c r="BB19" s="443" t="s">
        <v>213</v>
      </c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1.2</v>
      </c>
    </row>
    <row r="20" spans="1:69" s="42" customFormat="1" ht="24.95" customHeight="1" x14ac:dyDescent="0.25">
      <c r="A20" s="218" t="s">
        <v>51</v>
      </c>
      <c r="B20" s="219">
        <v>12</v>
      </c>
      <c r="C20" s="162">
        <v>20</v>
      </c>
      <c r="D20" s="162"/>
      <c r="E20" s="159"/>
      <c r="F20" s="159"/>
      <c r="G20" s="281"/>
      <c r="H20" s="281"/>
      <c r="I20" s="281" t="s">
        <v>213</v>
      </c>
      <c r="J20" s="281" t="s">
        <v>213</v>
      </c>
      <c r="K20" s="417" t="str">
        <f t="shared" si="1"/>
        <v/>
      </c>
      <c r="L20" s="281"/>
      <c r="M20" s="281"/>
      <c r="N20" s="417" t="str">
        <f t="shared" si="2"/>
        <v/>
      </c>
      <c r="O20" s="281"/>
      <c r="P20" s="281"/>
      <c r="Q20" s="417" t="str">
        <f t="shared" si="3"/>
        <v/>
      </c>
      <c r="R20" s="157"/>
      <c r="S20" s="157"/>
      <c r="T20" s="157"/>
      <c r="U20" s="157"/>
      <c r="V20" s="157"/>
      <c r="W20" s="157"/>
      <c r="X20" s="157"/>
      <c r="Y20" s="157"/>
      <c r="Z20" s="305" t="str">
        <f t="shared" si="6"/>
        <v/>
      </c>
      <c r="AA20" s="305" t="str">
        <f t="shared" si="6"/>
        <v/>
      </c>
      <c r="AB20" s="304" t="str">
        <f t="shared" si="4"/>
        <v/>
      </c>
      <c r="AC20" s="157"/>
      <c r="AD20" s="156"/>
      <c r="AE20" s="178" t="str">
        <f t="shared" si="5"/>
        <v/>
      </c>
      <c r="AF20" s="156"/>
      <c r="AG20" s="156"/>
      <c r="AH20" s="156"/>
      <c r="AI20" s="156"/>
      <c r="AJ20" s="156"/>
      <c r="AK20" s="156"/>
      <c r="AL20" s="164">
        <v>25.7</v>
      </c>
      <c r="AM20" s="164">
        <v>0.12</v>
      </c>
      <c r="AN20" s="232"/>
      <c r="AO20" s="162">
        <v>650</v>
      </c>
      <c r="AP20" s="442" t="s">
        <v>213</v>
      </c>
      <c r="AQ20" s="442" t="s">
        <v>213</v>
      </c>
      <c r="AR20" s="442" t="s">
        <v>213</v>
      </c>
      <c r="AS20" s="514" t="s">
        <v>213</v>
      </c>
      <c r="AT20" s="164">
        <v>5.0197784810126587</v>
      </c>
      <c r="AU20" s="165"/>
      <c r="AV20" s="505" t="s">
        <v>213</v>
      </c>
      <c r="AW20" s="281"/>
      <c r="AX20" s="443"/>
      <c r="AY20" s="443"/>
      <c r="AZ20" s="443"/>
      <c r="BA20" s="443"/>
      <c r="BB20" s="443" t="s">
        <v>213</v>
      </c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1.3</v>
      </c>
    </row>
    <row r="21" spans="1:69" s="42" customFormat="1" ht="24.95" customHeight="1" x14ac:dyDescent="0.25">
      <c r="A21" s="218" t="s">
        <v>52</v>
      </c>
      <c r="B21" s="219">
        <v>13</v>
      </c>
      <c r="C21" s="162">
        <v>23</v>
      </c>
      <c r="D21" s="162"/>
      <c r="E21" s="159"/>
      <c r="F21" s="159"/>
      <c r="G21" s="281"/>
      <c r="H21" s="281"/>
      <c r="I21" s="281" t="s">
        <v>213</v>
      </c>
      <c r="J21" s="281" t="s">
        <v>213</v>
      </c>
      <c r="K21" s="417" t="str">
        <f t="shared" si="1"/>
        <v/>
      </c>
      <c r="L21" s="281"/>
      <c r="M21" s="281"/>
      <c r="N21" s="417" t="str">
        <f t="shared" si="2"/>
        <v/>
      </c>
      <c r="O21" s="281"/>
      <c r="P21" s="281"/>
      <c r="Q21" s="417" t="str">
        <f t="shared" si="3"/>
        <v/>
      </c>
      <c r="R21" s="157"/>
      <c r="S21" s="157"/>
      <c r="T21" s="157"/>
      <c r="U21" s="157"/>
      <c r="V21" s="157"/>
      <c r="W21" s="157"/>
      <c r="X21" s="157"/>
      <c r="Y21" s="157"/>
      <c r="Z21" s="305" t="str">
        <f t="shared" si="6"/>
        <v/>
      </c>
      <c r="AA21" s="305" t="str">
        <f t="shared" si="6"/>
        <v/>
      </c>
      <c r="AB21" s="304" t="str">
        <f t="shared" si="4"/>
        <v/>
      </c>
      <c r="AC21" s="157"/>
      <c r="AD21" s="156"/>
      <c r="AE21" s="178" t="str">
        <f t="shared" si="5"/>
        <v/>
      </c>
      <c r="AF21" s="156"/>
      <c r="AG21" s="156"/>
      <c r="AH21" s="156"/>
      <c r="AI21" s="156"/>
      <c r="AJ21" s="156"/>
      <c r="AK21" s="156"/>
      <c r="AL21" s="164"/>
      <c r="AM21" s="164"/>
      <c r="AN21" s="232"/>
      <c r="AO21" s="162"/>
      <c r="AP21" s="442" t="s">
        <v>213</v>
      </c>
      <c r="AQ21" s="442" t="s">
        <v>213</v>
      </c>
      <c r="AR21" s="442" t="s">
        <v>213</v>
      </c>
      <c r="AS21" s="514" t="s">
        <v>213</v>
      </c>
      <c r="AT21" s="164">
        <v>5.0197784810126587</v>
      </c>
      <c r="AU21" s="165"/>
      <c r="AV21" s="505" t="s">
        <v>213</v>
      </c>
      <c r="AW21" s="281"/>
      <c r="AX21" s="443"/>
      <c r="AY21" s="443"/>
      <c r="AZ21" s="443"/>
      <c r="BA21" s="443"/>
      <c r="BB21" s="443" t="s">
        <v>213</v>
      </c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/>
    </row>
    <row r="22" spans="1:69" s="42" customFormat="1" ht="24.95" customHeight="1" x14ac:dyDescent="0.25">
      <c r="A22" s="218" t="s">
        <v>53</v>
      </c>
      <c r="B22" s="219">
        <v>14</v>
      </c>
      <c r="C22" s="162">
        <v>22</v>
      </c>
      <c r="D22" s="162"/>
      <c r="E22" s="159"/>
      <c r="F22" s="159"/>
      <c r="G22" s="281"/>
      <c r="H22" s="281"/>
      <c r="I22" s="281" t="s">
        <v>213</v>
      </c>
      <c r="J22" s="281" t="s">
        <v>213</v>
      </c>
      <c r="K22" s="417" t="str">
        <f t="shared" si="1"/>
        <v/>
      </c>
      <c r="L22" s="281"/>
      <c r="M22" s="281"/>
      <c r="N22" s="417" t="str">
        <f t="shared" si="2"/>
        <v/>
      </c>
      <c r="O22" s="281"/>
      <c r="P22" s="281"/>
      <c r="Q22" s="417" t="str">
        <f t="shared" si="3"/>
        <v/>
      </c>
      <c r="R22" s="157"/>
      <c r="S22" s="157"/>
      <c r="T22" s="157"/>
      <c r="U22" s="157"/>
      <c r="V22" s="157"/>
      <c r="W22" s="157"/>
      <c r="X22" s="157"/>
      <c r="Y22" s="157"/>
      <c r="Z22" s="305" t="str">
        <f t="shared" si="6"/>
        <v/>
      </c>
      <c r="AA22" s="305" t="str">
        <f t="shared" si="6"/>
        <v/>
      </c>
      <c r="AB22" s="304" t="str">
        <f t="shared" si="4"/>
        <v/>
      </c>
      <c r="AC22" s="157"/>
      <c r="AD22" s="156"/>
      <c r="AE22" s="178" t="str">
        <f t="shared" si="5"/>
        <v/>
      </c>
      <c r="AF22" s="156"/>
      <c r="AG22" s="156"/>
      <c r="AH22" s="156"/>
      <c r="AI22" s="156"/>
      <c r="AJ22" s="156"/>
      <c r="AK22" s="156"/>
      <c r="AL22" s="164">
        <v>25.5</v>
      </c>
      <c r="AM22" s="164">
        <v>0.28999999999999998</v>
      </c>
      <c r="AN22" s="232"/>
      <c r="AO22" s="162">
        <v>650</v>
      </c>
      <c r="AP22" s="442" t="s">
        <v>213</v>
      </c>
      <c r="AQ22" s="442" t="s">
        <v>213</v>
      </c>
      <c r="AR22" s="442" t="s">
        <v>213</v>
      </c>
      <c r="AS22" s="514" t="s">
        <v>213</v>
      </c>
      <c r="AT22" s="164">
        <v>5.0197784810126587</v>
      </c>
      <c r="AU22" s="165"/>
      <c r="AV22" s="505" t="s">
        <v>213</v>
      </c>
      <c r="AW22" s="281"/>
      <c r="AX22" s="443"/>
      <c r="AY22" s="443"/>
      <c r="AZ22" s="443"/>
      <c r="BA22" s="443"/>
      <c r="BB22" s="443" t="s">
        <v>213</v>
      </c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1.3</v>
      </c>
    </row>
    <row r="23" spans="1:69" s="42" customFormat="1" ht="24.95" customHeight="1" x14ac:dyDescent="0.25">
      <c r="A23" s="218" t="s">
        <v>47</v>
      </c>
      <c r="B23" s="219">
        <v>15</v>
      </c>
      <c r="C23" s="162">
        <v>24</v>
      </c>
      <c r="D23" s="162"/>
      <c r="E23" s="159"/>
      <c r="F23" s="159"/>
      <c r="G23" s="281"/>
      <c r="H23" s="281"/>
      <c r="I23" s="281" t="s">
        <v>213</v>
      </c>
      <c r="J23" s="281" t="s">
        <v>213</v>
      </c>
      <c r="K23" s="417" t="str">
        <f t="shared" si="1"/>
        <v/>
      </c>
      <c r="L23" s="281"/>
      <c r="M23" s="281"/>
      <c r="N23" s="417" t="str">
        <f t="shared" si="2"/>
        <v/>
      </c>
      <c r="O23" s="281"/>
      <c r="P23" s="281"/>
      <c r="Q23" s="417" t="str">
        <f t="shared" si="3"/>
        <v/>
      </c>
      <c r="R23" s="157"/>
      <c r="S23" s="157"/>
      <c r="T23" s="157"/>
      <c r="U23" s="157"/>
      <c r="V23" s="157"/>
      <c r="W23" s="157"/>
      <c r="X23" s="157"/>
      <c r="Y23" s="157"/>
      <c r="Z23" s="305" t="str">
        <f t="shared" si="6"/>
        <v/>
      </c>
      <c r="AA23" s="305" t="str">
        <f t="shared" si="6"/>
        <v/>
      </c>
      <c r="AB23" s="304" t="str">
        <f t="shared" si="4"/>
        <v/>
      </c>
      <c r="AC23" s="157"/>
      <c r="AD23" s="156"/>
      <c r="AE23" s="178" t="str">
        <f t="shared" si="5"/>
        <v/>
      </c>
      <c r="AF23" s="156"/>
      <c r="AG23" s="156"/>
      <c r="AH23" s="156"/>
      <c r="AI23" s="156"/>
      <c r="AJ23" s="156"/>
      <c r="AK23" s="156"/>
      <c r="AL23" s="164">
        <v>25.1</v>
      </c>
      <c r="AM23" s="164">
        <v>0.16</v>
      </c>
      <c r="AN23" s="232"/>
      <c r="AO23" s="162">
        <v>680</v>
      </c>
      <c r="AP23" s="442" t="s">
        <v>213</v>
      </c>
      <c r="AQ23" s="442" t="s">
        <v>213</v>
      </c>
      <c r="AR23" s="442" t="s">
        <v>213</v>
      </c>
      <c r="AS23" s="514" t="s">
        <v>213</v>
      </c>
      <c r="AT23" s="164">
        <v>4.895833333333333</v>
      </c>
      <c r="AU23" s="165"/>
      <c r="AV23" s="505" t="s">
        <v>213</v>
      </c>
      <c r="AW23" s="281"/>
      <c r="AX23" s="443"/>
      <c r="AY23" s="443"/>
      <c r="AZ23" s="443"/>
      <c r="BA23" s="443"/>
      <c r="BB23" s="443" t="s">
        <v>213</v>
      </c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1.3</v>
      </c>
    </row>
    <row r="24" spans="1:69" s="42" customFormat="1" ht="24.95" customHeight="1" x14ac:dyDescent="0.25">
      <c r="A24" s="218" t="s">
        <v>48</v>
      </c>
      <c r="B24" s="219">
        <v>16</v>
      </c>
      <c r="C24" s="162">
        <v>17</v>
      </c>
      <c r="D24" s="162"/>
      <c r="E24" s="159">
        <v>6.94</v>
      </c>
      <c r="F24" s="159">
        <v>7.68</v>
      </c>
      <c r="G24" s="281">
        <v>1679</v>
      </c>
      <c r="H24" s="281">
        <v>2020</v>
      </c>
      <c r="I24" s="281">
        <v>432.00000000000017</v>
      </c>
      <c r="J24" s="281">
        <v>8.4000000000000181</v>
      </c>
      <c r="K24" s="417">
        <f t="shared" si="1"/>
        <v>98.055555555555557</v>
      </c>
      <c r="L24" s="281">
        <v>725.45</v>
      </c>
      <c r="M24" s="281">
        <v>4.32</v>
      </c>
      <c r="N24" s="417">
        <f t="shared" si="2"/>
        <v>99.404507547039771</v>
      </c>
      <c r="O24" s="281">
        <v>1319</v>
      </c>
      <c r="P24" s="281">
        <v>18</v>
      </c>
      <c r="Q24" s="417">
        <f t="shared" si="3"/>
        <v>98.635329795299469</v>
      </c>
      <c r="R24" s="157"/>
      <c r="S24" s="157"/>
      <c r="T24" s="157"/>
      <c r="U24" s="157"/>
      <c r="V24" s="157"/>
      <c r="W24" s="157"/>
      <c r="X24" s="157"/>
      <c r="Y24" s="157"/>
      <c r="Z24" s="305" t="str">
        <f t="shared" si="6"/>
        <v/>
      </c>
      <c r="AA24" s="305" t="str">
        <f t="shared" si="6"/>
        <v/>
      </c>
      <c r="AB24" s="304" t="str">
        <f t="shared" si="4"/>
        <v/>
      </c>
      <c r="AC24" s="157"/>
      <c r="AD24" s="156"/>
      <c r="AE24" s="178" t="str">
        <f t="shared" si="5"/>
        <v/>
      </c>
      <c r="AF24" s="156"/>
      <c r="AG24" s="156"/>
      <c r="AH24" s="156" t="s">
        <v>214</v>
      </c>
      <c r="AI24" s="156" t="s">
        <v>215</v>
      </c>
      <c r="AJ24" s="156" t="s">
        <v>216</v>
      </c>
      <c r="AK24" s="156" t="s">
        <v>216</v>
      </c>
      <c r="AL24" s="164">
        <v>26.6</v>
      </c>
      <c r="AM24" s="164">
        <v>0.14000000000000001</v>
      </c>
      <c r="AN24" s="232"/>
      <c r="AO24" s="162">
        <v>700</v>
      </c>
      <c r="AP24" s="442">
        <v>299.5720399429386</v>
      </c>
      <c r="AQ24" s="442">
        <v>2336.666666666667</v>
      </c>
      <c r="AR24" s="442">
        <v>6500.0000000000009</v>
      </c>
      <c r="AS24" s="514">
        <v>87.731811697574898</v>
      </c>
      <c r="AT24" s="164">
        <v>4.6044992743105952</v>
      </c>
      <c r="AU24" s="165"/>
      <c r="AV24" s="505">
        <v>4.4037393389382944E-2</v>
      </c>
      <c r="AW24" s="281"/>
      <c r="AX24" s="443"/>
      <c r="AY24" s="443"/>
      <c r="AZ24" s="443"/>
      <c r="BA24" s="443"/>
      <c r="BB24" s="44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1.3</v>
      </c>
    </row>
    <row r="25" spans="1:69" s="42" customFormat="1" ht="24.95" customHeight="1" x14ac:dyDescent="0.25">
      <c r="A25" s="218" t="s">
        <v>49</v>
      </c>
      <c r="B25" s="219">
        <v>17</v>
      </c>
      <c r="C25" s="162">
        <v>18</v>
      </c>
      <c r="D25" s="162"/>
      <c r="E25" s="159"/>
      <c r="F25" s="159"/>
      <c r="G25" s="281"/>
      <c r="H25" s="281"/>
      <c r="I25" s="281" t="s">
        <v>213</v>
      </c>
      <c r="J25" s="281" t="s">
        <v>213</v>
      </c>
      <c r="K25" s="417" t="str">
        <f t="shared" si="1"/>
        <v/>
      </c>
      <c r="L25" s="281"/>
      <c r="M25" s="281"/>
      <c r="N25" s="417" t="str">
        <f t="shared" si="2"/>
        <v/>
      </c>
      <c r="O25" s="281"/>
      <c r="P25" s="281"/>
      <c r="Q25" s="417" t="str">
        <f t="shared" si="3"/>
        <v/>
      </c>
      <c r="R25" s="157"/>
      <c r="S25" s="157"/>
      <c r="T25" s="157"/>
      <c r="U25" s="157"/>
      <c r="V25" s="157"/>
      <c r="W25" s="157"/>
      <c r="X25" s="157"/>
      <c r="Y25" s="157"/>
      <c r="Z25" s="305" t="str">
        <f t="shared" si="6"/>
        <v/>
      </c>
      <c r="AA25" s="305" t="str">
        <f t="shared" si="6"/>
        <v/>
      </c>
      <c r="AB25" s="304" t="str">
        <f t="shared" si="4"/>
        <v/>
      </c>
      <c r="AC25" s="157"/>
      <c r="AD25" s="156"/>
      <c r="AE25" s="178" t="str">
        <f t="shared" si="5"/>
        <v/>
      </c>
      <c r="AF25" s="156"/>
      <c r="AG25" s="156"/>
      <c r="AH25" s="156"/>
      <c r="AI25" s="156"/>
      <c r="AJ25" s="156"/>
      <c r="AK25" s="156"/>
      <c r="AL25" s="164">
        <v>26.5</v>
      </c>
      <c r="AM25" s="164">
        <v>0.24</v>
      </c>
      <c r="AN25" s="232"/>
      <c r="AO25" s="162">
        <v>720</v>
      </c>
      <c r="AP25" s="442" t="s">
        <v>213</v>
      </c>
      <c r="AQ25" s="442" t="s">
        <v>213</v>
      </c>
      <c r="AR25" s="442" t="s">
        <v>213</v>
      </c>
      <c r="AS25" s="514" t="s">
        <v>213</v>
      </c>
      <c r="AT25" s="164">
        <v>7.5</v>
      </c>
      <c r="AU25" s="165"/>
      <c r="AV25" s="505" t="s">
        <v>213</v>
      </c>
      <c r="AW25" s="281">
        <v>50</v>
      </c>
      <c r="AX25" s="281"/>
      <c r="AY25" s="443"/>
      <c r="AZ25" s="443"/>
      <c r="BA25" s="443"/>
      <c r="BB25" s="443" t="s">
        <v>213</v>
      </c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>
        <v>1.4</v>
      </c>
    </row>
    <row r="26" spans="1:69" s="42" customFormat="1" ht="24.95" customHeight="1" x14ac:dyDescent="0.25">
      <c r="A26" s="218" t="s">
        <v>50</v>
      </c>
      <c r="B26" s="219">
        <v>18</v>
      </c>
      <c r="C26" s="162">
        <v>21</v>
      </c>
      <c r="D26" s="162"/>
      <c r="E26" s="159">
        <v>7.2</v>
      </c>
      <c r="F26" s="159">
        <v>7.74</v>
      </c>
      <c r="G26" s="281">
        <v>1758</v>
      </c>
      <c r="H26" s="281">
        <v>2000</v>
      </c>
      <c r="I26" s="281">
        <v>297.99999999999994</v>
      </c>
      <c r="J26" s="281">
        <v>5.3333333333333011</v>
      </c>
      <c r="K26" s="417">
        <f t="shared" si="1"/>
        <v>98.210290827740494</v>
      </c>
      <c r="L26" s="281">
        <v>468.28571428571428</v>
      </c>
      <c r="M26" s="281">
        <v>3.1999999999999802</v>
      </c>
      <c r="N26" s="417">
        <f t="shared" si="2"/>
        <v>99.316656497864557</v>
      </c>
      <c r="O26" s="281">
        <v>851.42857142857133</v>
      </c>
      <c r="P26" s="281">
        <v>13.333333333333252</v>
      </c>
      <c r="Q26" s="417">
        <f t="shared" si="3"/>
        <v>98.434004474272939</v>
      </c>
      <c r="R26" s="157"/>
      <c r="S26" s="157"/>
      <c r="T26" s="157"/>
      <c r="U26" s="157"/>
      <c r="V26" s="157"/>
      <c r="W26" s="157"/>
      <c r="X26" s="157"/>
      <c r="Y26" s="157"/>
      <c r="Z26" s="305" t="str">
        <f t="shared" si="6"/>
        <v/>
      </c>
      <c r="AA26" s="305" t="str">
        <f t="shared" si="6"/>
        <v/>
      </c>
      <c r="AB26" s="304" t="str">
        <f t="shared" si="4"/>
        <v/>
      </c>
      <c r="AC26" s="157"/>
      <c r="AD26" s="156"/>
      <c r="AE26" s="178" t="str">
        <f t="shared" si="5"/>
        <v/>
      </c>
      <c r="AF26" s="156"/>
      <c r="AG26" s="156"/>
      <c r="AH26" s="156" t="s">
        <v>214</v>
      </c>
      <c r="AI26" s="156" t="s">
        <v>215</v>
      </c>
      <c r="AJ26" s="156" t="s">
        <v>216</v>
      </c>
      <c r="AK26" s="156" t="s">
        <v>216</v>
      </c>
      <c r="AL26" s="164">
        <v>26.7</v>
      </c>
      <c r="AM26" s="164">
        <v>0.15</v>
      </c>
      <c r="AN26" s="232"/>
      <c r="AO26" s="162">
        <v>700</v>
      </c>
      <c r="AP26" s="442">
        <v>297.87234042553195</v>
      </c>
      <c r="AQ26" s="442">
        <v>2349.9999999999995</v>
      </c>
      <c r="AR26" s="442">
        <v>5565</v>
      </c>
      <c r="AS26" s="514">
        <v>88.617021276595736</v>
      </c>
      <c r="AT26" s="164">
        <v>5.8858998144712436</v>
      </c>
      <c r="AU26" s="165"/>
      <c r="AV26" s="505">
        <v>3.2976208440219312E-2</v>
      </c>
      <c r="AW26" s="281"/>
      <c r="AX26" s="443"/>
      <c r="AY26" s="443"/>
      <c r="AZ26" s="443"/>
      <c r="BA26" s="443"/>
      <c r="BB26" s="443" t="s">
        <v>213</v>
      </c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1.4</v>
      </c>
    </row>
    <row r="27" spans="1:69" s="42" customFormat="1" ht="24.95" customHeight="1" x14ac:dyDescent="0.25">
      <c r="A27" s="218" t="s">
        <v>51</v>
      </c>
      <c r="B27" s="219">
        <v>19</v>
      </c>
      <c r="C27" s="162">
        <v>23</v>
      </c>
      <c r="D27" s="162"/>
      <c r="E27" s="159"/>
      <c r="F27" s="159"/>
      <c r="G27" s="281"/>
      <c r="H27" s="281"/>
      <c r="I27" s="281" t="s">
        <v>213</v>
      </c>
      <c r="J27" s="281" t="s">
        <v>213</v>
      </c>
      <c r="K27" s="417" t="str">
        <f t="shared" si="1"/>
        <v/>
      </c>
      <c r="L27" s="281"/>
      <c r="M27" s="281"/>
      <c r="N27" s="417" t="str">
        <f t="shared" si="2"/>
        <v/>
      </c>
      <c r="O27" s="281"/>
      <c r="P27" s="281"/>
      <c r="Q27" s="417" t="str">
        <f t="shared" si="3"/>
        <v/>
      </c>
      <c r="R27" s="157"/>
      <c r="S27" s="157"/>
      <c r="T27" s="157"/>
      <c r="U27" s="157"/>
      <c r="V27" s="157"/>
      <c r="W27" s="157"/>
      <c r="X27" s="157"/>
      <c r="Y27" s="157"/>
      <c r="Z27" s="305" t="str">
        <f t="shared" si="6"/>
        <v/>
      </c>
      <c r="AA27" s="305" t="str">
        <f t="shared" si="6"/>
        <v/>
      </c>
      <c r="AB27" s="304" t="str">
        <f t="shared" si="4"/>
        <v/>
      </c>
      <c r="AC27" s="157"/>
      <c r="AD27" s="156"/>
      <c r="AE27" s="178" t="str">
        <f t="shared" si="5"/>
        <v/>
      </c>
      <c r="AF27" s="156"/>
      <c r="AG27" s="156"/>
      <c r="AH27" s="156"/>
      <c r="AI27" s="156"/>
      <c r="AJ27" s="156"/>
      <c r="AK27" s="156"/>
      <c r="AL27" s="164">
        <v>26.8</v>
      </c>
      <c r="AM27" s="164">
        <v>0.25</v>
      </c>
      <c r="AN27" s="232"/>
      <c r="AO27" s="162">
        <v>660</v>
      </c>
      <c r="AP27" s="442" t="s">
        <v>213</v>
      </c>
      <c r="AQ27" s="442" t="s">
        <v>213</v>
      </c>
      <c r="AR27" s="442" t="s">
        <v>213</v>
      </c>
      <c r="AS27" s="514" t="s">
        <v>213</v>
      </c>
      <c r="AT27" s="164">
        <v>4.0388287714831321</v>
      </c>
      <c r="AU27" s="165"/>
      <c r="AV27" s="505" t="s">
        <v>213</v>
      </c>
      <c r="AW27" s="281"/>
      <c r="AX27" s="443"/>
      <c r="AY27" s="443"/>
      <c r="AZ27" s="443"/>
      <c r="BA27" s="443"/>
      <c r="BB27" s="443" t="s">
        <v>213</v>
      </c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1.4</v>
      </c>
    </row>
    <row r="28" spans="1:69" s="42" customFormat="1" ht="24.95" customHeight="1" x14ac:dyDescent="0.25">
      <c r="A28" s="218" t="s">
        <v>52</v>
      </c>
      <c r="B28" s="219">
        <v>20</v>
      </c>
      <c r="C28" s="162">
        <v>25</v>
      </c>
      <c r="D28" s="162"/>
      <c r="E28" s="159"/>
      <c r="F28" s="159"/>
      <c r="G28" s="281"/>
      <c r="H28" s="281"/>
      <c r="I28" s="281" t="s">
        <v>213</v>
      </c>
      <c r="J28" s="281" t="s">
        <v>213</v>
      </c>
      <c r="K28" s="417" t="str">
        <f t="shared" si="1"/>
        <v/>
      </c>
      <c r="L28" s="281"/>
      <c r="M28" s="281"/>
      <c r="N28" s="417" t="str">
        <f t="shared" si="2"/>
        <v/>
      </c>
      <c r="O28" s="281"/>
      <c r="P28" s="281"/>
      <c r="Q28" s="417" t="str">
        <f t="shared" si="3"/>
        <v/>
      </c>
      <c r="R28" s="157"/>
      <c r="S28" s="157"/>
      <c r="T28" s="157"/>
      <c r="U28" s="157"/>
      <c r="V28" s="157"/>
      <c r="W28" s="157"/>
      <c r="X28" s="157"/>
      <c r="Y28" s="157"/>
      <c r="Z28" s="305" t="str">
        <f t="shared" si="6"/>
        <v/>
      </c>
      <c r="AA28" s="305" t="str">
        <f t="shared" si="6"/>
        <v/>
      </c>
      <c r="AB28" s="304" t="str">
        <f t="shared" si="4"/>
        <v/>
      </c>
      <c r="AC28" s="157"/>
      <c r="AD28" s="156"/>
      <c r="AE28" s="178" t="str">
        <f t="shared" si="5"/>
        <v/>
      </c>
      <c r="AF28" s="156"/>
      <c r="AG28" s="156"/>
      <c r="AH28" s="156"/>
      <c r="AI28" s="156"/>
      <c r="AJ28" s="156"/>
      <c r="AK28" s="156"/>
      <c r="AL28" s="164"/>
      <c r="AM28" s="164"/>
      <c r="AN28" s="232"/>
      <c r="AO28" s="162"/>
      <c r="AP28" s="442" t="s">
        <v>213</v>
      </c>
      <c r="AQ28" s="442" t="s">
        <v>213</v>
      </c>
      <c r="AR28" s="442" t="s">
        <v>213</v>
      </c>
      <c r="AS28" s="514" t="s">
        <v>213</v>
      </c>
      <c r="AT28" s="164">
        <v>4.0388287714831321</v>
      </c>
      <c r="AU28" s="165"/>
      <c r="AV28" s="505" t="s">
        <v>213</v>
      </c>
      <c r="AW28" s="281"/>
      <c r="AX28" s="443"/>
      <c r="AY28" s="443"/>
      <c r="AZ28" s="443"/>
      <c r="BA28" s="443"/>
      <c r="BB28" s="443" t="s">
        <v>213</v>
      </c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/>
    </row>
    <row r="29" spans="1:69" s="42" customFormat="1" ht="24.95" customHeight="1" x14ac:dyDescent="0.25">
      <c r="A29" s="218" t="s">
        <v>53</v>
      </c>
      <c r="B29" s="219">
        <v>21</v>
      </c>
      <c r="C29" s="162">
        <v>26</v>
      </c>
      <c r="D29" s="162"/>
      <c r="E29" s="159"/>
      <c r="F29" s="159"/>
      <c r="G29" s="281"/>
      <c r="H29" s="281"/>
      <c r="I29" s="281" t="s">
        <v>213</v>
      </c>
      <c r="J29" s="281" t="s">
        <v>213</v>
      </c>
      <c r="K29" s="417" t="str">
        <f t="shared" si="1"/>
        <v/>
      </c>
      <c r="L29" s="281"/>
      <c r="M29" s="281"/>
      <c r="N29" s="417" t="str">
        <f t="shared" si="2"/>
        <v/>
      </c>
      <c r="O29" s="281"/>
      <c r="P29" s="281"/>
      <c r="Q29" s="417" t="str">
        <f t="shared" si="3"/>
        <v/>
      </c>
      <c r="R29" s="157"/>
      <c r="S29" s="157"/>
      <c r="T29" s="157"/>
      <c r="U29" s="157"/>
      <c r="V29" s="157"/>
      <c r="W29" s="157"/>
      <c r="X29" s="157"/>
      <c r="Y29" s="157"/>
      <c r="Z29" s="305" t="str">
        <f t="shared" si="6"/>
        <v/>
      </c>
      <c r="AA29" s="305" t="str">
        <f t="shared" si="6"/>
        <v/>
      </c>
      <c r="AB29" s="304" t="str">
        <f t="shared" si="4"/>
        <v/>
      </c>
      <c r="AC29" s="157"/>
      <c r="AD29" s="156"/>
      <c r="AE29" s="178" t="str">
        <f t="shared" si="5"/>
        <v/>
      </c>
      <c r="AF29" s="156"/>
      <c r="AG29" s="156"/>
      <c r="AH29" s="156"/>
      <c r="AI29" s="156"/>
      <c r="AJ29" s="156"/>
      <c r="AK29" s="156"/>
      <c r="AL29" s="164">
        <v>26.4</v>
      </c>
      <c r="AM29" s="164">
        <v>0.14000000000000001</v>
      </c>
      <c r="AN29" s="232"/>
      <c r="AO29" s="162">
        <v>650</v>
      </c>
      <c r="AP29" s="442" t="s">
        <v>213</v>
      </c>
      <c r="AQ29" s="442" t="s">
        <v>213</v>
      </c>
      <c r="AR29" s="442" t="s">
        <v>213</v>
      </c>
      <c r="AS29" s="514" t="s">
        <v>213</v>
      </c>
      <c r="AT29" s="164">
        <v>3.0534167468719922</v>
      </c>
      <c r="AU29" s="165"/>
      <c r="AV29" s="505" t="s">
        <v>213</v>
      </c>
      <c r="AW29" s="281"/>
      <c r="AX29" s="443"/>
      <c r="AY29" s="443"/>
      <c r="AZ29" s="443"/>
      <c r="BA29" s="443"/>
      <c r="BB29" s="443" t="s">
        <v>213</v>
      </c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1.5</v>
      </c>
    </row>
    <row r="30" spans="1:69" s="42" customFormat="1" ht="24.95" customHeight="1" x14ac:dyDescent="0.25">
      <c r="A30" s="218" t="s">
        <v>47</v>
      </c>
      <c r="B30" s="219">
        <v>22</v>
      </c>
      <c r="C30" s="162">
        <v>22</v>
      </c>
      <c r="D30" s="162"/>
      <c r="E30" s="159">
        <v>7.66</v>
      </c>
      <c r="F30" s="159">
        <v>7.73</v>
      </c>
      <c r="G30" s="281">
        <v>1610</v>
      </c>
      <c r="H30" s="281">
        <v>2120</v>
      </c>
      <c r="I30" s="281">
        <v>244.00000000000006</v>
      </c>
      <c r="J30" s="281">
        <v>10.000000000000009</v>
      </c>
      <c r="K30" s="417">
        <f t="shared" si="1"/>
        <v>95.901639344262293</v>
      </c>
      <c r="L30" s="281">
        <v>249.15000000000003</v>
      </c>
      <c r="M30" s="281">
        <v>1.68</v>
      </c>
      <c r="N30" s="417">
        <f t="shared" si="2"/>
        <v>99.325707405177596</v>
      </c>
      <c r="O30" s="281">
        <v>453</v>
      </c>
      <c r="P30" s="281">
        <v>7</v>
      </c>
      <c r="Q30" s="417">
        <f t="shared" si="3"/>
        <v>98.454746136865339</v>
      </c>
      <c r="R30" s="157">
        <v>117</v>
      </c>
      <c r="S30" s="157">
        <v>36.299999999999997</v>
      </c>
      <c r="T30" s="157">
        <v>87.5</v>
      </c>
      <c r="U30" s="157">
        <v>20</v>
      </c>
      <c r="V30" s="157">
        <v>0.8</v>
      </c>
      <c r="W30" s="157">
        <v>0.7</v>
      </c>
      <c r="X30" s="157"/>
      <c r="Y30" s="157"/>
      <c r="Z30" s="305">
        <f t="shared" si="6"/>
        <v>117.8</v>
      </c>
      <c r="AA30" s="305">
        <f t="shared" si="6"/>
        <v>37</v>
      </c>
      <c r="AB30" s="304">
        <f t="shared" si="4"/>
        <v>68.590831918505941</v>
      </c>
      <c r="AC30" s="157">
        <v>12.4</v>
      </c>
      <c r="AD30" s="447">
        <v>0.8</v>
      </c>
      <c r="AE30" s="178">
        <f t="shared" si="5"/>
        <v>93.548387096774192</v>
      </c>
      <c r="AF30" s="156"/>
      <c r="AG30" s="156"/>
      <c r="AH30" s="156" t="s">
        <v>214</v>
      </c>
      <c r="AI30" s="156" t="s">
        <v>215</v>
      </c>
      <c r="AJ30" s="156" t="s">
        <v>216</v>
      </c>
      <c r="AK30" s="156" t="s">
        <v>216</v>
      </c>
      <c r="AL30" s="164">
        <v>26.5</v>
      </c>
      <c r="AM30" s="164">
        <v>0.15</v>
      </c>
      <c r="AN30" s="232"/>
      <c r="AO30" s="162">
        <v>650</v>
      </c>
      <c r="AP30" s="442">
        <v>293.67469879518063</v>
      </c>
      <c r="AQ30" s="442">
        <v>2213.3333333333339</v>
      </c>
      <c r="AR30" s="442">
        <v>6335</v>
      </c>
      <c r="AS30" s="514">
        <v>90.210843373493958</v>
      </c>
      <c r="AT30" s="164">
        <v>3.7812872467222882</v>
      </c>
      <c r="AU30" s="165"/>
      <c r="AV30" s="505">
        <v>1.9515295223446975E-2</v>
      </c>
      <c r="AW30" s="281"/>
      <c r="AX30" s="514">
        <v>2000</v>
      </c>
      <c r="AY30" s="443"/>
      <c r="AZ30" s="443"/>
      <c r="BA30" s="443"/>
      <c r="BB30" s="163">
        <v>2.3481833149506937</v>
      </c>
      <c r="BC30" s="514">
        <v>8</v>
      </c>
      <c r="BD30" s="163">
        <v>2.3481833149506937</v>
      </c>
      <c r="BE30" s="163">
        <v>81.892443839346427</v>
      </c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1.6</v>
      </c>
    </row>
    <row r="31" spans="1:69" s="42" customFormat="1" ht="24.95" customHeight="1" x14ac:dyDescent="0.25">
      <c r="A31" s="218" t="s">
        <v>48</v>
      </c>
      <c r="B31" s="219">
        <v>23</v>
      </c>
      <c r="C31" s="162">
        <v>19</v>
      </c>
      <c r="D31" s="162"/>
      <c r="E31" s="159"/>
      <c r="F31" s="159"/>
      <c r="G31" s="281"/>
      <c r="H31" s="281"/>
      <c r="I31" s="281" t="s">
        <v>213</v>
      </c>
      <c r="J31" s="281" t="s">
        <v>213</v>
      </c>
      <c r="K31" s="417" t="str">
        <f t="shared" si="1"/>
        <v/>
      </c>
      <c r="L31" s="281"/>
      <c r="M31" s="281"/>
      <c r="N31" s="417" t="str">
        <f t="shared" si="2"/>
        <v/>
      </c>
      <c r="O31" s="281"/>
      <c r="P31" s="281"/>
      <c r="Q31" s="417" t="str">
        <f t="shared" si="3"/>
        <v/>
      </c>
      <c r="R31" s="157"/>
      <c r="S31" s="157"/>
      <c r="T31" s="157"/>
      <c r="U31" s="157"/>
      <c r="V31" s="157"/>
      <c r="W31" s="157"/>
      <c r="X31" s="157"/>
      <c r="Y31" s="157"/>
      <c r="Z31" s="305" t="str">
        <f t="shared" si="6"/>
        <v/>
      </c>
      <c r="AA31" s="305" t="str">
        <f t="shared" si="6"/>
        <v/>
      </c>
      <c r="AB31" s="304" t="str">
        <f t="shared" si="4"/>
        <v/>
      </c>
      <c r="AC31" s="157"/>
      <c r="AD31" s="156"/>
      <c r="AE31" s="178" t="str">
        <f t="shared" si="5"/>
        <v/>
      </c>
      <c r="AF31" s="156"/>
      <c r="AG31" s="156"/>
      <c r="AH31" s="156"/>
      <c r="AI31" s="156"/>
      <c r="AJ31" s="156"/>
      <c r="AK31" s="156"/>
      <c r="AL31" s="164">
        <v>26.8</v>
      </c>
      <c r="AM31" s="164">
        <v>0.14000000000000001</v>
      </c>
      <c r="AN31" s="232"/>
      <c r="AO31" s="162">
        <v>600</v>
      </c>
      <c r="AP31" s="442" t="s">
        <v>213</v>
      </c>
      <c r="AQ31" s="442" t="s">
        <v>213</v>
      </c>
      <c r="AR31" s="442"/>
      <c r="AS31" s="514" t="s">
        <v>213</v>
      </c>
      <c r="AT31" s="164">
        <v>4.6232876712328768</v>
      </c>
      <c r="AU31" s="165" t="s">
        <v>213</v>
      </c>
      <c r="AV31" s="505" t="s">
        <v>213</v>
      </c>
      <c r="AW31" s="281">
        <v>20</v>
      </c>
      <c r="AX31" s="443"/>
      <c r="AY31" s="443"/>
      <c r="AZ31" s="443"/>
      <c r="BA31" s="443"/>
      <c r="BB31" s="443" t="s">
        <v>213</v>
      </c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1.5</v>
      </c>
    </row>
    <row r="32" spans="1:69" s="42" customFormat="1" ht="24.95" customHeight="1" x14ac:dyDescent="0.25">
      <c r="A32" s="218" t="s">
        <v>49</v>
      </c>
      <c r="B32" s="219">
        <v>24</v>
      </c>
      <c r="C32" s="162">
        <v>20</v>
      </c>
      <c r="D32" s="162"/>
      <c r="E32" s="159"/>
      <c r="F32" s="159"/>
      <c r="G32" s="281"/>
      <c r="H32" s="281"/>
      <c r="I32" s="281" t="s">
        <v>213</v>
      </c>
      <c r="J32" s="281" t="s">
        <v>213</v>
      </c>
      <c r="K32" s="417" t="str">
        <f t="shared" si="1"/>
        <v/>
      </c>
      <c r="L32" s="281"/>
      <c r="M32" s="281"/>
      <c r="N32" s="417" t="str">
        <f t="shared" si="2"/>
        <v/>
      </c>
      <c r="O32" s="281"/>
      <c r="P32" s="281"/>
      <c r="Q32" s="417" t="str">
        <f t="shared" si="3"/>
        <v/>
      </c>
      <c r="R32" s="157"/>
      <c r="S32" s="157"/>
      <c r="T32" s="157"/>
      <c r="U32" s="157"/>
      <c r="V32" s="157"/>
      <c r="W32" s="157"/>
      <c r="X32" s="157"/>
      <c r="Y32" s="157"/>
      <c r="Z32" s="305" t="str">
        <f t="shared" si="6"/>
        <v/>
      </c>
      <c r="AA32" s="305" t="str">
        <f t="shared" si="6"/>
        <v/>
      </c>
      <c r="AB32" s="304" t="str">
        <f t="shared" si="4"/>
        <v/>
      </c>
      <c r="AC32" s="157"/>
      <c r="AD32" s="447"/>
      <c r="AE32" s="178" t="str">
        <f t="shared" si="5"/>
        <v/>
      </c>
      <c r="AF32" s="156"/>
      <c r="AG32" s="156"/>
      <c r="AH32" s="156"/>
      <c r="AI32" s="156"/>
      <c r="AJ32" s="156"/>
      <c r="AK32" s="156"/>
      <c r="AL32" s="164">
        <v>27.1</v>
      </c>
      <c r="AM32" s="164">
        <v>0.2</v>
      </c>
      <c r="AN32" s="232"/>
      <c r="AO32" s="162">
        <v>620</v>
      </c>
      <c r="AP32" s="442" t="s">
        <v>213</v>
      </c>
      <c r="AQ32" s="442" t="s">
        <v>213</v>
      </c>
      <c r="AR32" s="442" t="s">
        <v>213</v>
      </c>
      <c r="AS32" s="514" t="s">
        <v>213</v>
      </c>
      <c r="AT32" s="164">
        <v>4.6232876712328768</v>
      </c>
      <c r="AU32" s="165" t="s">
        <v>213</v>
      </c>
      <c r="AV32" s="505" t="s">
        <v>213</v>
      </c>
      <c r="AW32" s="281"/>
      <c r="AX32" s="443"/>
      <c r="AY32" s="443"/>
      <c r="AZ32" s="443"/>
      <c r="BA32" s="443"/>
      <c r="BB32" s="443" t="s">
        <v>213</v>
      </c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>
        <v>1.5</v>
      </c>
    </row>
    <row r="33" spans="1:69" s="42" customFormat="1" ht="24.95" customHeight="1" x14ac:dyDescent="0.25">
      <c r="A33" s="218" t="s">
        <v>50</v>
      </c>
      <c r="B33" s="219">
        <v>25</v>
      </c>
      <c r="C33" s="162">
        <v>18</v>
      </c>
      <c r="D33" s="162"/>
      <c r="E33" s="159">
        <v>7.1</v>
      </c>
      <c r="F33" s="159">
        <v>7.82</v>
      </c>
      <c r="G33" s="281">
        <v>2203</v>
      </c>
      <c r="H33" s="281">
        <v>1991</v>
      </c>
      <c r="I33" s="281">
        <v>2513.3333333333335</v>
      </c>
      <c r="J33" s="281">
        <v>11.000000000000036</v>
      </c>
      <c r="K33" s="417">
        <f t="shared" si="1"/>
        <v>99.562334217506631</v>
      </c>
      <c r="L33" s="281">
        <v>3949.55</v>
      </c>
      <c r="M33" s="281">
        <v>6.600000000000021</v>
      </c>
      <c r="N33" s="417">
        <f t="shared" si="2"/>
        <v>99.832892354825233</v>
      </c>
      <c r="O33" s="281">
        <v>7181</v>
      </c>
      <c r="P33" s="281">
        <v>27.500000000000089</v>
      </c>
      <c r="Q33" s="417">
        <f t="shared" si="3"/>
        <v>99.617044979807829</v>
      </c>
      <c r="R33" s="157"/>
      <c r="S33" s="157"/>
      <c r="T33" s="157"/>
      <c r="U33" s="157"/>
      <c r="V33" s="157"/>
      <c r="W33" s="157"/>
      <c r="X33" s="157"/>
      <c r="Y33" s="157"/>
      <c r="Z33" s="305" t="str">
        <f t="shared" si="6"/>
        <v/>
      </c>
      <c r="AA33" s="305" t="str">
        <f t="shared" si="6"/>
        <v/>
      </c>
      <c r="AB33" s="304" t="str">
        <f t="shared" si="4"/>
        <v/>
      </c>
      <c r="AC33" s="157"/>
      <c r="AD33" s="156"/>
      <c r="AE33" s="178" t="str">
        <f t="shared" si="5"/>
        <v/>
      </c>
      <c r="AF33" s="156"/>
      <c r="AG33" s="156"/>
      <c r="AH33" s="156" t="s">
        <v>214</v>
      </c>
      <c r="AI33" s="156" t="s">
        <v>215</v>
      </c>
      <c r="AJ33" s="156" t="s">
        <v>216</v>
      </c>
      <c r="AK33" s="156" t="s">
        <v>216</v>
      </c>
      <c r="AL33" s="164">
        <v>26.9</v>
      </c>
      <c r="AM33" s="164">
        <v>0.26</v>
      </c>
      <c r="AN33" s="232"/>
      <c r="AO33" s="162">
        <v>650</v>
      </c>
      <c r="AP33" s="442">
        <v>281.79190751445088</v>
      </c>
      <c r="AQ33" s="442">
        <v>2306.6666666666665</v>
      </c>
      <c r="AR33" s="442">
        <v>4555</v>
      </c>
      <c r="AS33" s="514">
        <v>88.005780346820799</v>
      </c>
      <c r="AT33" s="164">
        <v>4.6232876712328768</v>
      </c>
      <c r="AU33" s="165">
        <v>53.552140504939629</v>
      </c>
      <c r="AV33" s="505">
        <v>0.24286988070348053</v>
      </c>
      <c r="AW33" s="281"/>
      <c r="AX33" s="443"/>
      <c r="AY33" s="443"/>
      <c r="AZ33" s="443"/>
      <c r="BA33" s="443"/>
      <c r="BB33" s="443" t="s">
        <v>213</v>
      </c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1.5</v>
      </c>
    </row>
    <row r="34" spans="1:69" s="42" customFormat="1" ht="24.95" customHeight="1" x14ac:dyDescent="0.25">
      <c r="A34" s="218" t="s">
        <v>51</v>
      </c>
      <c r="B34" s="219">
        <v>26</v>
      </c>
      <c r="C34" s="162">
        <v>17</v>
      </c>
      <c r="D34" s="162"/>
      <c r="E34" s="159"/>
      <c r="F34" s="159"/>
      <c r="G34" s="281"/>
      <c r="H34" s="281"/>
      <c r="I34" s="281" t="s">
        <v>213</v>
      </c>
      <c r="J34" s="281" t="s">
        <v>213</v>
      </c>
      <c r="K34" s="417" t="str">
        <f t="shared" si="1"/>
        <v/>
      </c>
      <c r="L34" s="281"/>
      <c r="M34" s="281"/>
      <c r="N34" s="417" t="str">
        <f t="shared" si="2"/>
        <v/>
      </c>
      <c r="O34" s="281"/>
      <c r="P34" s="281"/>
      <c r="Q34" s="417" t="str">
        <f t="shared" si="3"/>
        <v/>
      </c>
      <c r="R34" s="157"/>
      <c r="S34" s="157"/>
      <c r="T34" s="157"/>
      <c r="U34" s="157"/>
      <c r="V34" s="157"/>
      <c r="W34" s="157"/>
      <c r="X34" s="157"/>
      <c r="Y34" s="157"/>
      <c r="Z34" s="305" t="str">
        <f t="shared" si="6"/>
        <v/>
      </c>
      <c r="AA34" s="305" t="str">
        <f t="shared" si="6"/>
        <v/>
      </c>
      <c r="AB34" s="304" t="str">
        <f t="shared" si="4"/>
        <v/>
      </c>
      <c r="AC34" s="157"/>
      <c r="AD34" s="156"/>
      <c r="AE34" s="178" t="str">
        <f t="shared" si="5"/>
        <v/>
      </c>
      <c r="AF34" s="156"/>
      <c r="AG34" s="156"/>
      <c r="AH34" s="156"/>
      <c r="AI34" s="156"/>
      <c r="AJ34" s="156"/>
      <c r="AK34" s="156"/>
      <c r="AL34" s="164">
        <v>26.5</v>
      </c>
      <c r="AM34" s="164">
        <v>0.11</v>
      </c>
      <c r="AN34" s="232"/>
      <c r="AO34" s="162">
        <v>620</v>
      </c>
      <c r="AP34" s="442" t="s">
        <v>213</v>
      </c>
      <c r="AQ34" s="442" t="s">
        <v>213</v>
      </c>
      <c r="AR34" s="442" t="s">
        <v>213</v>
      </c>
      <c r="AS34" s="514" t="s">
        <v>213</v>
      </c>
      <c r="AT34" s="164">
        <v>4.6232876712328768</v>
      </c>
      <c r="AU34" s="165" t="s">
        <v>213</v>
      </c>
      <c r="AV34" s="505"/>
      <c r="AW34" s="281"/>
      <c r="AX34" s="443"/>
      <c r="AY34" s="443"/>
      <c r="AZ34" s="443"/>
      <c r="BA34" s="443"/>
      <c r="BB34" s="159" t="s">
        <v>213</v>
      </c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1.5</v>
      </c>
    </row>
    <row r="35" spans="1:69" s="42" customFormat="1" ht="24.95" customHeight="1" x14ac:dyDescent="0.25">
      <c r="A35" s="218" t="s">
        <v>52</v>
      </c>
      <c r="B35" s="219">
        <v>27</v>
      </c>
      <c r="C35" s="162">
        <v>19</v>
      </c>
      <c r="D35" s="162"/>
      <c r="E35" s="159"/>
      <c r="F35" s="159"/>
      <c r="G35" s="281"/>
      <c r="H35" s="281"/>
      <c r="I35" s="281" t="s">
        <v>213</v>
      </c>
      <c r="J35" s="281" t="s">
        <v>213</v>
      </c>
      <c r="K35" s="417" t="str">
        <f t="shared" si="1"/>
        <v/>
      </c>
      <c r="L35" s="281"/>
      <c r="M35" s="281"/>
      <c r="N35" s="417" t="str">
        <f t="shared" si="2"/>
        <v/>
      </c>
      <c r="O35" s="281"/>
      <c r="P35" s="281"/>
      <c r="Q35" s="417" t="str">
        <f t="shared" si="3"/>
        <v/>
      </c>
      <c r="R35" s="157"/>
      <c r="S35" s="157"/>
      <c r="T35" s="157"/>
      <c r="U35" s="157"/>
      <c r="V35" s="157"/>
      <c r="W35" s="157"/>
      <c r="X35" s="157"/>
      <c r="Y35" s="157"/>
      <c r="Z35" s="305" t="str">
        <f t="shared" si="6"/>
        <v/>
      </c>
      <c r="AA35" s="305" t="str">
        <f t="shared" si="6"/>
        <v/>
      </c>
      <c r="AB35" s="304" t="str">
        <f t="shared" si="4"/>
        <v/>
      </c>
      <c r="AC35" s="157"/>
      <c r="AD35" s="157"/>
      <c r="AE35" s="178" t="str">
        <f t="shared" si="5"/>
        <v/>
      </c>
      <c r="AF35" s="156"/>
      <c r="AG35" s="156"/>
      <c r="AH35" s="156"/>
      <c r="AI35" s="156"/>
      <c r="AJ35" s="156"/>
      <c r="AK35" s="156"/>
      <c r="AL35" s="164"/>
      <c r="AM35" s="164"/>
      <c r="AN35" s="232"/>
      <c r="AO35" s="162"/>
      <c r="AP35" s="442" t="s">
        <v>213</v>
      </c>
      <c r="AQ35" s="442" t="s">
        <v>213</v>
      </c>
      <c r="AR35" s="442" t="s">
        <v>213</v>
      </c>
      <c r="AS35" s="514" t="s">
        <v>213</v>
      </c>
      <c r="AT35" s="164">
        <v>4.6232876712328768</v>
      </c>
      <c r="AU35" s="165" t="s">
        <v>213</v>
      </c>
      <c r="AV35" s="505"/>
      <c r="AW35" s="281"/>
      <c r="AX35" s="443"/>
      <c r="AY35" s="443"/>
      <c r="AZ35" s="443"/>
      <c r="BA35" s="443"/>
      <c r="BB35" s="159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/>
    </row>
    <row r="36" spans="1:69" s="42" customFormat="1" ht="24.95" customHeight="1" x14ac:dyDescent="0.25">
      <c r="A36" s="218" t="s">
        <v>53</v>
      </c>
      <c r="B36" s="219">
        <v>28</v>
      </c>
      <c r="C36" s="162">
        <v>11</v>
      </c>
      <c r="D36" s="162"/>
      <c r="E36" s="159"/>
      <c r="F36" s="159"/>
      <c r="G36" s="281"/>
      <c r="H36" s="281"/>
      <c r="I36" s="281" t="s">
        <v>213</v>
      </c>
      <c r="J36" s="281" t="s">
        <v>213</v>
      </c>
      <c r="K36" s="417" t="str">
        <f t="shared" si="1"/>
        <v/>
      </c>
      <c r="L36" s="281"/>
      <c r="M36" s="281"/>
      <c r="N36" s="417" t="str">
        <f t="shared" si="2"/>
        <v/>
      </c>
      <c r="O36" s="281"/>
      <c r="P36" s="281"/>
      <c r="Q36" s="417" t="str">
        <f t="shared" si="3"/>
        <v/>
      </c>
      <c r="R36" s="157"/>
      <c r="S36" s="157"/>
      <c r="T36" s="157"/>
      <c r="U36" s="157"/>
      <c r="V36" s="157"/>
      <c r="W36" s="157"/>
      <c r="X36" s="157"/>
      <c r="Y36" s="157"/>
      <c r="Z36" s="305" t="str">
        <f t="shared" si="6"/>
        <v/>
      </c>
      <c r="AA36" s="305" t="str">
        <f t="shared" si="6"/>
        <v/>
      </c>
      <c r="AB36" s="304" t="str">
        <f t="shared" si="4"/>
        <v/>
      </c>
      <c r="AC36" s="157"/>
      <c r="AD36" s="157"/>
      <c r="AE36" s="178" t="str">
        <f t="shared" si="5"/>
        <v/>
      </c>
      <c r="AF36" s="156"/>
      <c r="AG36" s="156"/>
      <c r="AH36" s="156"/>
      <c r="AI36" s="156"/>
      <c r="AJ36" s="156"/>
      <c r="AK36" s="156"/>
      <c r="AL36" s="164">
        <v>25.3</v>
      </c>
      <c r="AM36" s="164">
        <v>0.14000000000000001</v>
      </c>
      <c r="AN36" s="232"/>
      <c r="AO36" s="162">
        <v>650</v>
      </c>
      <c r="AP36" s="442" t="s">
        <v>213</v>
      </c>
      <c r="AQ36" s="442" t="s">
        <v>213</v>
      </c>
      <c r="AR36" s="442" t="s">
        <v>213</v>
      </c>
      <c r="AS36" s="514" t="s">
        <v>213</v>
      </c>
      <c r="AT36" s="164">
        <v>6.4877300613496942</v>
      </c>
      <c r="AU36" s="165" t="s">
        <v>213</v>
      </c>
      <c r="AV36" s="505"/>
      <c r="AW36" s="281"/>
      <c r="AX36" s="443"/>
      <c r="AY36" s="443"/>
      <c r="AZ36" s="443"/>
      <c r="BA36" s="443"/>
      <c r="BB36" s="44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1.6</v>
      </c>
    </row>
    <row r="37" spans="1:69" s="42" customFormat="1" ht="24.95" customHeight="1" x14ac:dyDescent="0.25">
      <c r="A37" s="218" t="s">
        <v>47</v>
      </c>
      <c r="B37" s="219">
        <v>29</v>
      </c>
      <c r="C37" s="162">
        <v>10</v>
      </c>
      <c r="D37" s="162"/>
      <c r="E37" s="159">
        <v>7.58</v>
      </c>
      <c r="F37" s="159">
        <v>7.69</v>
      </c>
      <c r="G37" s="281">
        <v>2700</v>
      </c>
      <c r="H37" s="281">
        <v>1559</v>
      </c>
      <c r="I37" s="281">
        <v>269.99999999999994</v>
      </c>
      <c r="J37" s="281">
        <v>7.9999999999999512</v>
      </c>
      <c r="K37" s="417">
        <f t="shared" si="1"/>
        <v>97.037037037037052</v>
      </c>
      <c r="L37" s="281">
        <v>355.85</v>
      </c>
      <c r="M37" s="281">
        <v>1</v>
      </c>
      <c r="N37" s="417">
        <f t="shared" si="2"/>
        <v>99.718982717437115</v>
      </c>
      <c r="O37" s="281">
        <v>647</v>
      </c>
      <c r="P37" s="281">
        <v>1</v>
      </c>
      <c r="Q37" s="417">
        <f t="shared" si="3"/>
        <v>99.84544049459042</v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6"/>
        <v/>
      </c>
      <c r="AA37" s="305" t="str">
        <f t="shared" si="6"/>
        <v/>
      </c>
      <c r="AB37" s="304" t="str">
        <f t="shared" si="4"/>
        <v/>
      </c>
      <c r="AC37" s="157"/>
      <c r="AD37" s="157"/>
      <c r="AE37" s="178" t="str">
        <f t="shared" si="5"/>
        <v/>
      </c>
      <c r="AF37" s="156"/>
      <c r="AG37" s="156"/>
      <c r="AH37" s="156" t="s">
        <v>214</v>
      </c>
      <c r="AI37" s="156" t="s">
        <v>215</v>
      </c>
      <c r="AJ37" s="156" t="s">
        <v>216</v>
      </c>
      <c r="AK37" s="156" t="s">
        <v>216</v>
      </c>
      <c r="AL37" s="164">
        <v>24.7</v>
      </c>
      <c r="AM37" s="164">
        <v>0.25</v>
      </c>
      <c r="AN37" s="232"/>
      <c r="AO37" s="162">
        <v>650</v>
      </c>
      <c r="AP37" s="442">
        <v>273.87640449438197</v>
      </c>
      <c r="AQ37" s="442">
        <v>2373.3333333333339</v>
      </c>
      <c r="AR37" s="442">
        <v>5090</v>
      </c>
      <c r="AS37" s="514">
        <v>89.466292134831448</v>
      </c>
      <c r="AT37" s="164">
        <v>7.34375</v>
      </c>
      <c r="AU37" s="165">
        <v>29.58506876227899</v>
      </c>
      <c r="AV37" s="505">
        <v>1.181535049273514E-2</v>
      </c>
      <c r="AW37" s="281"/>
      <c r="AX37" s="443"/>
      <c r="AY37" s="443"/>
      <c r="AZ37" s="443"/>
      <c r="BA37" s="443"/>
      <c r="BB37" s="44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1.5</v>
      </c>
    </row>
    <row r="38" spans="1:69" s="42" customFormat="1" ht="24.95" customHeight="1" x14ac:dyDescent="0.25">
      <c r="A38" s="218" t="s">
        <v>48</v>
      </c>
      <c r="B38" s="219">
        <v>30</v>
      </c>
      <c r="C38" s="162">
        <v>10</v>
      </c>
      <c r="D38" s="162"/>
      <c r="E38" s="159"/>
      <c r="F38" s="159"/>
      <c r="G38" s="281"/>
      <c r="H38" s="281"/>
      <c r="I38" s="281" t="s">
        <v>213</v>
      </c>
      <c r="J38" s="281" t="s">
        <v>213</v>
      </c>
      <c r="K38" s="417" t="str">
        <f t="shared" si="1"/>
        <v/>
      </c>
      <c r="L38" s="281"/>
      <c r="M38" s="281"/>
      <c r="N38" s="417" t="str">
        <f t="shared" si="2"/>
        <v/>
      </c>
      <c r="O38" s="281"/>
      <c r="P38" s="281"/>
      <c r="Q38" s="417" t="str">
        <f t="shared" si="3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6"/>
        <v/>
      </c>
      <c r="AA38" s="305" t="str">
        <f t="shared" si="6"/>
        <v/>
      </c>
      <c r="AB38" s="304" t="str">
        <f t="shared" si="4"/>
        <v/>
      </c>
      <c r="AC38" s="157"/>
      <c r="AD38" s="157"/>
      <c r="AE38" s="178" t="str">
        <f t="shared" si="5"/>
        <v/>
      </c>
      <c r="AF38" s="156"/>
      <c r="AG38" s="156"/>
      <c r="AH38" s="156"/>
      <c r="AI38" s="156"/>
      <c r="AJ38" s="156"/>
      <c r="AK38" s="156"/>
      <c r="AL38" s="164">
        <v>24.3</v>
      </c>
      <c r="AM38" s="164">
        <v>0.13</v>
      </c>
      <c r="AN38" s="232"/>
      <c r="AO38" s="162">
        <v>650</v>
      </c>
      <c r="AP38" s="442" t="s">
        <v>213</v>
      </c>
      <c r="AQ38" s="442" t="s">
        <v>213</v>
      </c>
      <c r="AR38" s="442" t="s">
        <v>213</v>
      </c>
      <c r="AS38" s="514" t="s">
        <v>213</v>
      </c>
      <c r="AT38" s="164">
        <v>8.3049738219895293</v>
      </c>
      <c r="AU38" s="165" t="s">
        <v>213</v>
      </c>
      <c r="AV38" s="505" t="s">
        <v>213</v>
      </c>
      <c r="AW38" s="281"/>
      <c r="AX38" s="443"/>
      <c r="AY38" s="443"/>
      <c r="AZ38" s="443"/>
      <c r="BA38" s="443"/>
      <c r="BB38" s="44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1.2</v>
      </c>
    </row>
    <row r="39" spans="1:69" s="42" customFormat="1" ht="24.95" customHeight="1" thickBot="1" x14ac:dyDescent="0.3">
      <c r="A39" s="218" t="s">
        <v>49</v>
      </c>
      <c r="B39" s="221">
        <v>31</v>
      </c>
      <c r="C39" s="167">
        <v>9</v>
      </c>
      <c r="D39" s="167"/>
      <c r="E39" s="159"/>
      <c r="F39" s="159"/>
      <c r="G39" s="281"/>
      <c r="H39" s="281"/>
      <c r="I39" s="446" t="s">
        <v>213</v>
      </c>
      <c r="J39" s="446" t="s">
        <v>213</v>
      </c>
      <c r="K39" s="417" t="str">
        <f t="shared" si="1"/>
        <v/>
      </c>
      <c r="L39" s="446"/>
      <c r="M39" s="446"/>
      <c r="N39" s="417" t="str">
        <f t="shared" si="2"/>
        <v/>
      </c>
      <c r="O39" s="281"/>
      <c r="P39" s="281"/>
      <c r="Q39" s="417" t="str">
        <f t="shared" si="3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6"/>
        <v/>
      </c>
      <c r="AA39" s="305" t="str">
        <f t="shared" si="6"/>
        <v/>
      </c>
      <c r="AB39" s="304" t="str">
        <f t="shared" si="4"/>
        <v/>
      </c>
      <c r="AC39" s="157"/>
      <c r="AD39" s="157"/>
      <c r="AE39" s="178" t="str">
        <f t="shared" si="5"/>
        <v/>
      </c>
      <c r="AF39" s="156"/>
      <c r="AG39" s="156"/>
      <c r="AH39" s="127"/>
      <c r="AI39" s="156"/>
      <c r="AJ39" s="156"/>
      <c r="AK39" s="289"/>
      <c r="AL39" s="169">
        <v>24.5</v>
      </c>
      <c r="AM39" s="164">
        <v>0.22</v>
      </c>
      <c r="AN39" s="233"/>
      <c r="AO39" s="167">
        <v>600</v>
      </c>
      <c r="AP39" s="444" t="s">
        <v>213</v>
      </c>
      <c r="AQ39" s="533" t="s">
        <v>213</v>
      </c>
      <c r="AR39" s="533" t="s">
        <v>213</v>
      </c>
      <c r="AS39" s="515" t="s">
        <v>213</v>
      </c>
      <c r="AT39" s="169">
        <v>8.8865546218487399</v>
      </c>
      <c r="AU39" s="170" t="s">
        <v>213</v>
      </c>
      <c r="AV39" s="507" t="s">
        <v>213</v>
      </c>
      <c r="AW39" s="281"/>
      <c r="AX39" s="448"/>
      <c r="AY39" s="448"/>
      <c r="AZ39" s="448"/>
      <c r="BA39" s="448"/>
      <c r="BB39" s="448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5">
        <v>1</v>
      </c>
    </row>
    <row r="40" spans="1:69" s="42" customFormat="1" ht="24.95" customHeight="1" thickBot="1" x14ac:dyDescent="0.3">
      <c r="A40" s="113" t="s">
        <v>11</v>
      </c>
      <c r="B40" s="437"/>
      <c r="C40" s="172">
        <f>IF(SUM(C9:C39)=0,"",SUM(C9:C39))</f>
        <v>580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70</v>
      </c>
      <c r="AX40" s="172">
        <f>SUM(AX9:AX39)</f>
        <v>3000</v>
      </c>
      <c r="AY40" s="172">
        <f>SUM(AY9:AY39)</f>
        <v>0</v>
      </c>
      <c r="AZ40" s="177"/>
      <c r="BA40" s="177"/>
      <c r="BB40" s="172"/>
      <c r="BC40" s="172">
        <f>SUM(BC9:BC39)</f>
        <v>8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218</v>
      </c>
      <c r="B41" s="438"/>
      <c r="C41" s="179">
        <f>AVERAGE(C9:C39)</f>
        <v>18.70967741935484</v>
      </c>
      <c r="D41" s="179" t="str">
        <f t="shared" ref="D41:J41" si="7">IF(SUM(D9:D39)=0,"",AVERAGE(D9:D39))</f>
        <v/>
      </c>
      <c r="E41" s="179">
        <f t="shared" si="7"/>
        <v>7.2699999999999987</v>
      </c>
      <c r="F41" s="179">
        <f t="shared" si="7"/>
        <v>7.7099999999999991</v>
      </c>
      <c r="G41" s="178">
        <f t="shared" si="7"/>
        <v>2112.4</v>
      </c>
      <c r="H41" s="178">
        <f t="shared" si="7"/>
        <v>1889.6</v>
      </c>
      <c r="I41" s="178">
        <f t="shared" si="7"/>
        <v>517.13333333333344</v>
      </c>
      <c r="J41" s="178">
        <f t="shared" si="7"/>
        <v>8.1833333333333336</v>
      </c>
      <c r="K41" s="180">
        <f t="shared" ref="K41:AE41" si="8">IF(SUM(K9:K39)=0,"",AVERAGE(K9:K39))</f>
        <v>97.277456046386035</v>
      </c>
      <c r="L41" s="178">
        <f t="shared" si="8"/>
        <v>794.35928571428576</v>
      </c>
      <c r="M41" s="178">
        <f t="shared" si="8"/>
        <v>4.7020000000000026</v>
      </c>
      <c r="N41" s="180">
        <f t="shared" si="8"/>
        <v>98.93439503739161</v>
      </c>
      <c r="O41" s="178">
        <f t="shared" si="8"/>
        <v>1452.7714285714287</v>
      </c>
      <c r="P41" s="178">
        <f t="shared" si="8"/>
        <v>19.458333333333346</v>
      </c>
      <c r="Q41" s="180">
        <f t="shared" si="8"/>
        <v>97.654878959442243</v>
      </c>
      <c r="R41" s="180">
        <f t="shared" si="8"/>
        <v>135.9</v>
      </c>
      <c r="S41" s="180">
        <f t="shared" si="8"/>
        <v>42.4</v>
      </c>
      <c r="T41" s="180">
        <f t="shared" si="8"/>
        <v>85.75</v>
      </c>
      <c r="U41" s="180">
        <f t="shared" si="8"/>
        <v>24.5</v>
      </c>
      <c r="V41" s="179">
        <f t="shared" si="8"/>
        <v>0.5</v>
      </c>
      <c r="W41" s="179">
        <f t="shared" si="8"/>
        <v>0.6</v>
      </c>
      <c r="X41" s="179" t="str">
        <f t="shared" si="8"/>
        <v/>
      </c>
      <c r="Y41" s="179" t="str">
        <f t="shared" si="8"/>
        <v/>
      </c>
      <c r="Z41" s="180">
        <f t="shared" si="8"/>
        <v>136.4</v>
      </c>
      <c r="AA41" s="180">
        <f t="shared" si="8"/>
        <v>43</v>
      </c>
      <c r="AB41" s="180">
        <f t="shared" si="8"/>
        <v>68.488964346349746</v>
      </c>
      <c r="AC41" s="180">
        <f t="shared" si="8"/>
        <v>11.15</v>
      </c>
      <c r="AD41" s="180">
        <f t="shared" si="8"/>
        <v>0.45</v>
      </c>
      <c r="AE41" s="180">
        <f t="shared" si="8"/>
        <v>96.269143043336584</v>
      </c>
      <c r="AF41" s="178"/>
      <c r="AG41" s="178"/>
      <c r="AH41" s="178"/>
      <c r="AI41" s="178"/>
      <c r="AJ41" s="178"/>
      <c r="AK41" s="178"/>
      <c r="AL41" s="180">
        <f t="shared" ref="AL41:AY41" si="9">IF(SUM(AL9:AL39)=0,"",AVERAGE(AL9:AL39))</f>
        <v>25.814814814814813</v>
      </c>
      <c r="AM41" s="180">
        <f t="shared" si="9"/>
        <v>0.18407407407407406</v>
      </c>
      <c r="AN41" s="180" t="str">
        <f t="shared" si="9"/>
        <v/>
      </c>
      <c r="AO41" s="180">
        <f t="shared" si="9"/>
        <v>664.44444444444446</v>
      </c>
      <c r="AP41" s="180">
        <f t="shared" si="9"/>
        <v>320.32868649580297</v>
      </c>
      <c r="AQ41" s="180">
        <f t="shared" si="9"/>
        <v>2135.5555555555557</v>
      </c>
      <c r="AR41" s="180">
        <f t="shared" si="9"/>
        <v>5176.666666666667</v>
      </c>
      <c r="AS41" s="180">
        <f t="shared" si="9"/>
        <v>88.513133921390278</v>
      </c>
      <c r="AT41" s="180">
        <f t="shared" si="9"/>
        <v>5.1018804479492506</v>
      </c>
      <c r="AU41" s="180">
        <f t="shared" si="9"/>
        <v>51.548188391197677</v>
      </c>
      <c r="AV41" s="180">
        <f t="shared" si="9"/>
        <v>5.5089565139482793E-2</v>
      </c>
      <c r="AW41" s="180">
        <f t="shared" si="9"/>
        <v>35</v>
      </c>
      <c r="AX41" s="180">
        <f t="shared" si="9"/>
        <v>1500</v>
      </c>
      <c r="AY41" s="180" t="str">
        <f t="shared" si="9"/>
        <v/>
      </c>
      <c r="AZ41" s="178"/>
      <c r="BA41" s="178"/>
      <c r="BB41" s="180">
        <f t="shared" ref="BB41:BE41" si="10">IF(SUM(BB9:BB39)=0,"",AVERAGE(BB9:BB39))</f>
        <v>2.3481833149506937</v>
      </c>
      <c r="BC41" s="180">
        <f t="shared" si="10"/>
        <v>8</v>
      </c>
      <c r="BD41" s="180">
        <f t="shared" si="10"/>
        <v>2.3481833149506937</v>
      </c>
      <c r="BE41" s="180">
        <f t="shared" si="10"/>
        <v>81.892443839346427</v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1">IF(SUM(BQ9:BQ39)=0,"",AVERAGE(BQ9:BQ39))</f>
        <v>1.5185185185185188</v>
      </c>
    </row>
    <row r="42" spans="1:69" s="42" customFormat="1" ht="24.95" customHeight="1" x14ac:dyDescent="0.25">
      <c r="A42" s="115" t="s">
        <v>14</v>
      </c>
      <c r="B42" s="439"/>
      <c r="C42" s="182">
        <f>MIN(C9:C39)</f>
        <v>9</v>
      </c>
      <c r="D42" s="182">
        <f t="shared" ref="D42:J42" si="12">MIN(D9:D39)</f>
        <v>0</v>
      </c>
      <c r="E42" s="183">
        <f t="shared" si="12"/>
        <v>6.94</v>
      </c>
      <c r="F42" s="183">
        <f t="shared" si="12"/>
        <v>7.4</v>
      </c>
      <c r="G42" s="182">
        <f t="shared" si="12"/>
        <v>1371</v>
      </c>
      <c r="H42" s="182">
        <f t="shared" si="12"/>
        <v>1531</v>
      </c>
      <c r="I42" s="182">
        <f t="shared" si="12"/>
        <v>151.99999999999991</v>
      </c>
      <c r="J42" s="182">
        <f t="shared" si="12"/>
        <v>5.3333333333333011</v>
      </c>
      <c r="K42" s="184">
        <f t="shared" ref="K42:AE42" si="13">MIN(K9:K39)</f>
        <v>94.736842105263193</v>
      </c>
      <c r="L42" s="182">
        <f t="shared" si="13"/>
        <v>249.15000000000003</v>
      </c>
      <c r="M42" s="182">
        <f t="shared" si="13"/>
        <v>1</v>
      </c>
      <c r="N42" s="184">
        <f t="shared" si="13"/>
        <v>97.148514851485146</v>
      </c>
      <c r="O42" s="182">
        <f t="shared" si="13"/>
        <v>453</v>
      </c>
      <c r="P42" s="182">
        <f t="shared" si="13"/>
        <v>1</v>
      </c>
      <c r="Q42" s="184">
        <f t="shared" si="13"/>
        <v>93.465346534653477</v>
      </c>
      <c r="R42" s="184">
        <f t="shared" si="13"/>
        <v>117</v>
      </c>
      <c r="S42" s="184">
        <f t="shared" si="13"/>
        <v>36.299999999999997</v>
      </c>
      <c r="T42" s="184">
        <f t="shared" si="13"/>
        <v>84</v>
      </c>
      <c r="U42" s="184">
        <f t="shared" si="13"/>
        <v>20</v>
      </c>
      <c r="V42" s="183">
        <f t="shared" si="13"/>
        <v>0.2</v>
      </c>
      <c r="W42" s="183">
        <f t="shared" si="13"/>
        <v>0.5</v>
      </c>
      <c r="X42" s="183">
        <f t="shared" si="13"/>
        <v>0</v>
      </c>
      <c r="Y42" s="183">
        <f t="shared" si="13"/>
        <v>0</v>
      </c>
      <c r="Z42" s="184">
        <f t="shared" si="13"/>
        <v>117.8</v>
      </c>
      <c r="AA42" s="184">
        <f t="shared" si="13"/>
        <v>37</v>
      </c>
      <c r="AB42" s="184">
        <f t="shared" si="13"/>
        <v>68.387096774193552</v>
      </c>
      <c r="AC42" s="184">
        <f t="shared" si="13"/>
        <v>9.9</v>
      </c>
      <c r="AD42" s="184">
        <f>MAX(AD8:AD38)</f>
        <v>0.8</v>
      </c>
      <c r="AE42" s="184">
        <f t="shared" si="13"/>
        <v>93.548387096774192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24.3</v>
      </c>
      <c r="AM42" s="184">
        <f t="shared" si="14"/>
        <v>0.11</v>
      </c>
      <c r="AN42" s="184">
        <f t="shared" si="14"/>
        <v>0</v>
      </c>
      <c r="AO42" s="184">
        <f t="shared" si="14"/>
        <v>600</v>
      </c>
      <c r="AP42" s="184">
        <f t="shared" si="14"/>
        <v>273.87640449438197</v>
      </c>
      <c r="AQ42" s="184">
        <f t="shared" si="14"/>
        <v>1819.9999999999995</v>
      </c>
      <c r="AR42" s="184">
        <f t="shared" si="14"/>
        <v>4249.9999999999991</v>
      </c>
      <c r="AS42" s="184">
        <f t="shared" si="14"/>
        <v>87</v>
      </c>
      <c r="AT42" s="184">
        <f t="shared" si="14"/>
        <v>3.0534167468719922</v>
      </c>
      <c r="AU42" s="184">
        <f t="shared" si="14"/>
        <v>29.58506876227899</v>
      </c>
      <c r="AV42" s="184">
        <f t="shared" si="14"/>
        <v>1.181535049273514E-2</v>
      </c>
      <c r="AW42" s="184">
        <f t="shared" si="14"/>
        <v>20</v>
      </c>
      <c r="AX42" s="184">
        <f t="shared" si="14"/>
        <v>1000</v>
      </c>
      <c r="AY42" s="184">
        <f t="shared" si="14"/>
        <v>0</v>
      </c>
      <c r="AZ42" s="182"/>
      <c r="BA42" s="182"/>
      <c r="BB42" s="184">
        <f t="shared" ref="BB42:BE42" si="15">MIN(BB9:BB39)</f>
        <v>2.3481833149506937</v>
      </c>
      <c r="BC42" s="184">
        <f t="shared" si="15"/>
        <v>8</v>
      </c>
      <c r="BD42" s="184">
        <f t="shared" si="15"/>
        <v>2.3481833149506937</v>
      </c>
      <c r="BE42" s="184">
        <f t="shared" si="15"/>
        <v>81.892443839346427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</v>
      </c>
    </row>
    <row r="43" spans="1:69" s="42" customFormat="1" ht="24.95" customHeight="1" thickBot="1" x14ac:dyDescent="0.3">
      <c r="A43" s="116" t="s">
        <v>13</v>
      </c>
      <c r="B43" s="440"/>
      <c r="C43" s="186">
        <f>MAX(C9:C39)</f>
        <v>26</v>
      </c>
      <c r="D43" s="186">
        <f t="shared" ref="D43:J43" si="17">MAX(D9:D39)</f>
        <v>0</v>
      </c>
      <c r="E43" s="187">
        <f t="shared" si="17"/>
        <v>7.66</v>
      </c>
      <c r="F43" s="187">
        <f t="shared" si="17"/>
        <v>7.91</v>
      </c>
      <c r="G43" s="186">
        <f t="shared" si="17"/>
        <v>3000</v>
      </c>
      <c r="H43" s="186">
        <f t="shared" si="17"/>
        <v>2240</v>
      </c>
      <c r="I43" s="186">
        <f t="shared" si="17"/>
        <v>2513.3333333333335</v>
      </c>
      <c r="J43" s="186">
        <f t="shared" si="17"/>
        <v>11.000000000000036</v>
      </c>
      <c r="K43" s="188">
        <f t="shared" ref="K43:AE43" si="18">MAX(K9:K39)</f>
        <v>99.562334217506631</v>
      </c>
      <c r="L43" s="186">
        <f t="shared" si="18"/>
        <v>3949.55</v>
      </c>
      <c r="M43" s="186">
        <f t="shared" si="18"/>
        <v>8.1999999999999993</v>
      </c>
      <c r="N43" s="188">
        <f t="shared" si="18"/>
        <v>99.832892354825233</v>
      </c>
      <c r="O43" s="186">
        <f t="shared" si="18"/>
        <v>7181</v>
      </c>
      <c r="P43" s="186">
        <f t="shared" si="18"/>
        <v>36</v>
      </c>
      <c r="Q43" s="188">
        <f t="shared" si="18"/>
        <v>99.84544049459042</v>
      </c>
      <c r="R43" s="188">
        <f t="shared" si="18"/>
        <v>154.80000000000001</v>
      </c>
      <c r="S43" s="188">
        <f t="shared" si="18"/>
        <v>48.5</v>
      </c>
      <c r="T43" s="188">
        <f t="shared" si="18"/>
        <v>87.5</v>
      </c>
      <c r="U43" s="188">
        <f t="shared" si="18"/>
        <v>29</v>
      </c>
      <c r="V43" s="187">
        <f t="shared" si="18"/>
        <v>0.8</v>
      </c>
      <c r="W43" s="187">
        <f t="shared" si="18"/>
        <v>0.7</v>
      </c>
      <c r="X43" s="187">
        <f t="shared" si="18"/>
        <v>0</v>
      </c>
      <c r="Y43" s="187">
        <f t="shared" si="18"/>
        <v>0</v>
      </c>
      <c r="Z43" s="188">
        <f t="shared" si="18"/>
        <v>155</v>
      </c>
      <c r="AA43" s="188">
        <f t="shared" si="18"/>
        <v>49</v>
      </c>
      <c r="AB43" s="188">
        <f t="shared" si="18"/>
        <v>68.590831918505941</v>
      </c>
      <c r="AC43" s="188">
        <f t="shared" si="18"/>
        <v>12.4</v>
      </c>
      <c r="AD43" s="188">
        <f>MAX(AD9:AD39)</f>
        <v>0.8</v>
      </c>
      <c r="AE43" s="188">
        <f t="shared" si="18"/>
        <v>98.98989898989899</v>
      </c>
      <c r="AF43" s="186"/>
      <c r="AG43" s="186"/>
      <c r="AH43" s="186"/>
      <c r="AI43" s="186"/>
      <c r="AJ43" s="186"/>
      <c r="AK43" s="186"/>
      <c r="AL43" s="188">
        <f t="shared" ref="AL43:AY43" si="19">MAX(AL9:AL39)</f>
        <v>27.1</v>
      </c>
      <c r="AM43" s="188">
        <f t="shared" si="19"/>
        <v>0.28999999999999998</v>
      </c>
      <c r="AN43" s="188">
        <f t="shared" si="19"/>
        <v>0</v>
      </c>
      <c r="AO43" s="188">
        <f t="shared" si="19"/>
        <v>720</v>
      </c>
      <c r="AP43" s="188">
        <f t="shared" si="19"/>
        <v>387.79174147217236</v>
      </c>
      <c r="AQ43" s="188">
        <f t="shared" si="19"/>
        <v>2373.3333333333339</v>
      </c>
      <c r="AR43" s="188">
        <f t="shared" si="19"/>
        <v>6500.0000000000009</v>
      </c>
      <c r="AS43" s="188">
        <f t="shared" si="19"/>
        <v>90.305206463195688</v>
      </c>
      <c r="AT43" s="188">
        <f t="shared" si="19"/>
        <v>8.8865546218487399</v>
      </c>
      <c r="AU43" s="188">
        <f t="shared" si="19"/>
        <v>61.7186640471513</v>
      </c>
      <c r="AV43" s="188">
        <f t="shared" si="19"/>
        <v>0.24286988070348053</v>
      </c>
      <c r="AW43" s="188">
        <f t="shared" si="19"/>
        <v>50</v>
      </c>
      <c r="AX43" s="188">
        <f t="shared" si="19"/>
        <v>2000</v>
      </c>
      <c r="AY43" s="188">
        <f t="shared" si="19"/>
        <v>0</v>
      </c>
      <c r="AZ43" s="186"/>
      <c r="BA43" s="186"/>
      <c r="BB43" s="188">
        <f t="shared" ref="BB43:BE43" si="20">MAX(BB9:BB39)</f>
        <v>2.3481833149506937</v>
      </c>
      <c r="BC43" s="188">
        <f t="shared" si="20"/>
        <v>8</v>
      </c>
      <c r="BD43" s="188">
        <f t="shared" si="20"/>
        <v>2.3481833149506937</v>
      </c>
      <c r="BE43" s="188">
        <f t="shared" si="20"/>
        <v>81.892443839346427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1">MAX(BQ9:BQ39)</f>
        <v>2</v>
      </c>
    </row>
    <row r="44" spans="1:69" s="42" customFormat="1" ht="24.95" customHeight="1" x14ac:dyDescent="0.25">
      <c r="A44" s="117" t="s">
        <v>54</v>
      </c>
      <c r="B44" s="432"/>
      <c r="C44" s="189">
        <f>AVERAGE(C9:C12,C15:C19,C22:C26,C29:C33,C36:C39)</f>
        <v>18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433"/>
      <c r="C45" s="190">
        <f>AVERAGE(C13,C20,C27,C34)</f>
        <v>20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434"/>
      <c r="C46" s="190">
        <f>AVERAGE(C14,C21,C23,C28,C35)</f>
        <v>22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433"/>
      <c r="C47" s="190">
        <f>AVERAGE(C13:C14,C20:C21,C23,C27:C28,C34:C35)</f>
        <v>21.111111111111111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AVERAGE(C44:C47)</f>
        <v>20.277777777777779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conditionalFormatting sqref="AW9:AW39">
    <cfRule type="expression" dxfId="15" priority="9">
      <formula>IF(AND($AI9="H",$AH9="B"),1,0)</formula>
    </cfRule>
    <cfRule type="expression" dxfId="14" priority="10">
      <formula>IF($AI9="H",1,0)</formula>
    </cfRule>
  </conditionalFormatting>
  <conditionalFormatting sqref="AX18">
    <cfRule type="expression" dxfId="13" priority="5">
      <formula>IF(AND($AI18="H",$AH18="B"),1,0)</formula>
    </cfRule>
    <cfRule type="expression" dxfId="12" priority="6">
      <formula>IF($AI18="H",1,0)</formula>
    </cfRule>
  </conditionalFormatting>
  <conditionalFormatting sqref="AX25">
    <cfRule type="expression" dxfId="11" priority="3">
      <formula>IF(AND($AI25="H",$AH25="B"),1,0)</formula>
    </cfRule>
    <cfRule type="expression" dxfId="10" priority="4">
      <formula>IF($AI25="H",1,0)</formula>
    </cfRule>
  </conditionalFormatting>
  <conditionalFormatting sqref="BB34:BB35">
    <cfRule type="expression" dxfId="9" priority="7">
      <formula>IF(AND($AI34="H",$AH34="B"),1,0)</formula>
    </cfRule>
    <cfRule type="expression" dxfId="8" priority="8">
      <formula>IF($AI34="H",1,0)</formula>
    </cfRule>
  </conditionalFormatting>
  <dataValidations count="3">
    <dataValidation type="list" allowBlank="1" showInputMessage="1" showErrorMessage="1" sqref="AJ3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U52"/>
  <sheetViews>
    <sheetView topLeftCell="A7" zoomScale="55" zoomScaleNormal="55" workbookViewId="0">
      <selection activeCell="AO9" sqref="AO9:AO38"/>
    </sheetView>
  </sheetViews>
  <sheetFormatPr baseColWidth="10" defaultColWidth="11.42578125" defaultRowHeight="16.5" x14ac:dyDescent="0.3"/>
  <cols>
    <col min="1" max="1" width="13.7109375" style="112" customWidth="1"/>
    <col min="2" max="2" width="10.28515625" style="112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9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9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9" customWidth="1"/>
    <col min="63" max="63" width="16.85546875" style="229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55" s="44" customFormat="1" ht="21" customHeight="1" x14ac:dyDescent="0.25">
      <c r="A1" s="667" t="s">
        <v>60</v>
      </c>
      <c r="B1" s="667"/>
      <c r="C1" s="668" t="s">
        <v>248</v>
      </c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239"/>
      <c r="S1" s="677" t="s">
        <v>73</v>
      </c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54"/>
      <c r="AN1" s="54"/>
      <c r="AO1" s="54"/>
      <c r="AP1" s="239"/>
      <c r="AQ1" s="53"/>
      <c r="AS1" s="227"/>
      <c r="BG1" s="54"/>
      <c r="BH1" s="230"/>
      <c r="BI1" s="230"/>
      <c r="BJ1" s="230"/>
      <c r="BK1" s="230"/>
      <c r="BL1" s="54"/>
      <c r="BM1" s="54"/>
      <c r="BN1" s="54"/>
      <c r="BO1" s="54"/>
      <c r="BP1" s="54"/>
    </row>
    <row r="2" spans="1:255" s="44" customFormat="1" ht="21" customHeight="1" thickBot="1" x14ac:dyDescent="0.3">
      <c r="A2" s="677" t="s">
        <v>95</v>
      </c>
      <c r="B2" s="677"/>
      <c r="C2" s="677"/>
      <c r="D2" s="54"/>
      <c r="E2" s="678" t="s">
        <v>170</v>
      </c>
      <c r="F2" s="678"/>
      <c r="G2" s="678"/>
      <c r="H2" s="678"/>
      <c r="I2" s="678"/>
      <c r="J2" s="53"/>
      <c r="K2" s="53"/>
      <c r="L2" s="53"/>
      <c r="M2" s="53"/>
      <c r="N2" s="53"/>
      <c r="O2" s="53"/>
      <c r="P2" s="53"/>
      <c r="Q2" s="53"/>
      <c r="R2" s="23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0"/>
      <c r="AM2" s="230"/>
      <c r="AN2" s="230"/>
      <c r="AO2" s="54"/>
      <c r="AP2" s="239"/>
      <c r="AQ2" s="53"/>
      <c r="AR2" s="54"/>
      <c r="AS2" s="230"/>
      <c r="AT2" s="54"/>
      <c r="AU2" s="54"/>
      <c r="AV2" s="54"/>
      <c r="BG2" s="54"/>
      <c r="BH2" s="230"/>
      <c r="BI2" s="230"/>
      <c r="BJ2" s="230"/>
      <c r="BK2" s="230"/>
      <c r="BL2" s="54"/>
      <c r="BM2" s="54"/>
      <c r="BN2" s="54"/>
      <c r="BO2" s="54"/>
      <c r="BP2" s="54"/>
    </row>
    <row r="3" spans="1:255" s="42" customFormat="1" ht="18.600000000000001" customHeight="1" thickBot="1" x14ac:dyDescent="0.3">
      <c r="A3" s="95"/>
      <c r="B3" s="95"/>
      <c r="C3" s="43"/>
      <c r="D3" s="43"/>
      <c r="E3" s="684" t="s">
        <v>36</v>
      </c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  <c r="AT3" s="129"/>
      <c r="AU3" s="129"/>
      <c r="AV3" s="129"/>
      <c r="AW3" s="129"/>
      <c r="AX3" s="129"/>
      <c r="AY3" s="129"/>
      <c r="AZ3" s="627" t="s">
        <v>37</v>
      </c>
      <c r="BA3" s="628"/>
      <c r="BB3" s="628"/>
      <c r="BC3" s="629"/>
      <c r="BD3" s="629"/>
      <c r="BE3" s="629"/>
      <c r="BF3" s="629"/>
      <c r="BG3" s="628"/>
      <c r="BH3" s="628"/>
      <c r="BI3" s="628"/>
      <c r="BJ3" s="628"/>
      <c r="BK3" s="628"/>
      <c r="BL3" s="628"/>
      <c r="BM3" s="628"/>
      <c r="BN3" s="628"/>
      <c r="BO3" s="628"/>
      <c r="BP3" s="630"/>
      <c r="BQ3" s="57"/>
    </row>
    <row r="4" spans="1:255" s="95" customFormat="1" ht="67.900000000000006" customHeight="1" thickBot="1" x14ac:dyDescent="0.4">
      <c r="A4" s="659" t="s">
        <v>38</v>
      </c>
      <c r="B4" s="660"/>
      <c r="C4" s="103" t="s">
        <v>100</v>
      </c>
      <c r="D4" s="103" t="s">
        <v>130</v>
      </c>
      <c r="E4" s="671" t="s">
        <v>129</v>
      </c>
      <c r="F4" s="673"/>
      <c r="G4" s="671" t="s">
        <v>200</v>
      </c>
      <c r="H4" s="673"/>
      <c r="I4" s="671" t="s">
        <v>39</v>
      </c>
      <c r="J4" s="672"/>
      <c r="K4" s="673"/>
      <c r="L4" s="671" t="s">
        <v>123</v>
      </c>
      <c r="M4" s="672"/>
      <c r="N4" s="673"/>
      <c r="O4" s="674" t="s">
        <v>3</v>
      </c>
      <c r="P4" s="675"/>
      <c r="Q4" s="676"/>
      <c r="R4" s="679" t="s">
        <v>10</v>
      </c>
      <c r="S4" s="680"/>
      <c r="T4" s="679" t="s">
        <v>126</v>
      </c>
      <c r="U4" s="680"/>
      <c r="V4" s="679" t="s">
        <v>124</v>
      </c>
      <c r="W4" s="680"/>
      <c r="X4" s="679" t="s">
        <v>125</v>
      </c>
      <c r="Y4" s="680"/>
      <c r="Z4" s="679" t="s">
        <v>15</v>
      </c>
      <c r="AA4" s="681"/>
      <c r="AB4" s="680"/>
      <c r="AC4" s="679" t="s">
        <v>16</v>
      </c>
      <c r="AD4" s="681"/>
      <c r="AE4" s="680"/>
      <c r="AF4" s="273" t="s">
        <v>142</v>
      </c>
      <c r="AG4" s="131" t="s">
        <v>178</v>
      </c>
      <c r="AH4" s="94" t="s">
        <v>198</v>
      </c>
      <c r="AI4" s="97" t="s">
        <v>199</v>
      </c>
      <c r="AJ4" s="682" t="s">
        <v>177</v>
      </c>
      <c r="AK4" s="645" t="s">
        <v>74</v>
      </c>
      <c r="AL4" s="275" t="s">
        <v>190</v>
      </c>
      <c r="AM4" s="275" t="s">
        <v>197</v>
      </c>
      <c r="AN4" s="275" t="s">
        <v>196</v>
      </c>
      <c r="AO4" s="275" t="s">
        <v>40</v>
      </c>
      <c r="AP4" s="250" t="s">
        <v>41</v>
      </c>
      <c r="AQ4" s="686" t="s">
        <v>17</v>
      </c>
      <c r="AR4" s="687"/>
      <c r="AS4" s="279" t="s">
        <v>155</v>
      </c>
      <c r="AT4" s="250" t="s">
        <v>20</v>
      </c>
      <c r="AU4" s="250" t="s">
        <v>21</v>
      </c>
      <c r="AV4" s="291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55" t="s">
        <v>154</v>
      </c>
      <c r="BD4" s="656"/>
      <c r="BE4" s="657"/>
      <c r="BF4" s="658"/>
      <c r="BG4" s="652" t="s">
        <v>81</v>
      </c>
      <c r="BH4" s="652"/>
      <c r="BI4" s="652"/>
      <c r="BJ4" s="652"/>
      <c r="BK4" s="652"/>
      <c r="BL4" s="652"/>
      <c r="BM4" s="652"/>
      <c r="BN4" s="652"/>
      <c r="BO4" s="652"/>
      <c r="BP4" s="653"/>
      <c r="BQ4" s="508"/>
    </row>
    <row r="5" spans="1:255" s="95" customFormat="1" ht="58.15" customHeight="1" thickBot="1" x14ac:dyDescent="0.4">
      <c r="A5" s="104"/>
      <c r="B5" s="240"/>
      <c r="C5" s="105" t="s">
        <v>122</v>
      </c>
      <c r="D5" s="105" t="s">
        <v>122</v>
      </c>
      <c r="E5" s="664"/>
      <c r="F5" s="666"/>
      <c r="G5" s="664" t="s">
        <v>82</v>
      </c>
      <c r="H5" s="666"/>
      <c r="I5" s="664" t="s">
        <v>8</v>
      </c>
      <c r="J5" s="665"/>
      <c r="K5" s="270" t="s">
        <v>9</v>
      </c>
      <c r="L5" s="664" t="s">
        <v>201</v>
      </c>
      <c r="M5" s="665"/>
      <c r="N5" s="270" t="s">
        <v>9</v>
      </c>
      <c r="O5" s="664" t="s">
        <v>201</v>
      </c>
      <c r="P5" s="665"/>
      <c r="Q5" s="270" t="s">
        <v>9</v>
      </c>
      <c r="R5" s="643" t="s">
        <v>34</v>
      </c>
      <c r="S5" s="644"/>
      <c r="T5" s="643" t="s">
        <v>34</v>
      </c>
      <c r="U5" s="644"/>
      <c r="V5" s="643" t="s">
        <v>34</v>
      </c>
      <c r="W5" s="644"/>
      <c r="X5" s="643" t="s">
        <v>34</v>
      </c>
      <c r="Y5" s="644"/>
      <c r="Z5" s="643" t="s">
        <v>34</v>
      </c>
      <c r="AA5" s="663"/>
      <c r="AB5" s="270" t="s">
        <v>9</v>
      </c>
      <c r="AC5" s="643" t="s">
        <v>35</v>
      </c>
      <c r="AD5" s="663"/>
      <c r="AE5" s="270" t="s">
        <v>9</v>
      </c>
      <c r="AF5" s="271" t="s">
        <v>144</v>
      </c>
      <c r="AG5" s="271" t="s">
        <v>143</v>
      </c>
      <c r="AH5" s="282" t="s">
        <v>68</v>
      </c>
      <c r="AI5" s="284" t="s">
        <v>69</v>
      </c>
      <c r="AJ5" s="683"/>
      <c r="AK5" s="646"/>
      <c r="AL5" s="98" t="s">
        <v>119</v>
      </c>
      <c r="AM5" s="98" t="s">
        <v>119</v>
      </c>
      <c r="AN5" s="98" t="s">
        <v>119</v>
      </c>
      <c r="AO5" s="237"/>
      <c r="AP5" s="237"/>
      <c r="AQ5" s="250" t="s">
        <v>119</v>
      </c>
      <c r="AR5" s="276" t="s">
        <v>171</v>
      </c>
      <c r="AS5" s="99" t="s">
        <v>119</v>
      </c>
      <c r="AT5" s="654" t="s">
        <v>22</v>
      </c>
      <c r="AU5" s="654" t="s">
        <v>22</v>
      </c>
      <c r="AV5" s="637" t="s">
        <v>120</v>
      </c>
      <c r="AW5" s="286"/>
      <c r="AX5" s="286"/>
      <c r="AY5" s="286"/>
      <c r="AZ5" s="287"/>
      <c r="BA5" s="287"/>
      <c r="BB5" s="287"/>
      <c r="BC5" s="639"/>
      <c r="BD5" s="640"/>
      <c r="BE5" s="641"/>
      <c r="BF5" s="642"/>
      <c r="BG5" s="102" t="s">
        <v>189</v>
      </c>
      <c r="BH5" s="280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510" t="s">
        <v>240</v>
      </c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</row>
    <row r="6" spans="1:255" s="95" customFormat="1" ht="31.9" customHeight="1" thickBot="1" x14ac:dyDescent="0.3">
      <c r="A6" s="106"/>
      <c r="B6" s="241"/>
      <c r="C6" s="107" t="s">
        <v>5</v>
      </c>
      <c r="D6" s="107"/>
      <c r="E6" s="269" t="s">
        <v>43</v>
      </c>
      <c r="F6" s="270" t="s">
        <v>44</v>
      </c>
      <c r="G6" s="269" t="s">
        <v>43</v>
      </c>
      <c r="H6" s="270" t="s">
        <v>44</v>
      </c>
      <c r="I6" s="93" t="s">
        <v>45</v>
      </c>
      <c r="J6" s="277" t="s">
        <v>46</v>
      </c>
      <c r="K6" s="119" t="s">
        <v>67</v>
      </c>
      <c r="L6" s="269" t="s">
        <v>43</v>
      </c>
      <c r="M6" s="274" t="s">
        <v>44</v>
      </c>
      <c r="N6" s="119" t="s">
        <v>67</v>
      </c>
      <c r="O6" s="269" t="s">
        <v>43</v>
      </c>
      <c r="P6" s="274" t="s">
        <v>44</v>
      </c>
      <c r="Q6" s="119" t="s">
        <v>67</v>
      </c>
      <c r="R6" s="271" t="s">
        <v>43</v>
      </c>
      <c r="S6" s="278" t="s">
        <v>44</v>
      </c>
      <c r="T6" s="271" t="s">
        <v>43</v>
      </c>
      <c r="U6" s="278" t="s">
        <v>44</v>
      </c>
      <c r="V6" s="271" t="s">
        <v>43</v>
      </c>
      <c r="W6" s="278" t="s">
        <v>44</v>
      </c>
      <c r="X6" s="271" t="s">
        <v>43</v>
      </c>
      <c r="Y6" s="278" t="s">
        <v>44</v>
      </c>
      <c r="Z6" s="271" t="s">
        <v>43</v>
      </c>
      <c r="AA6" s="27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1" t="s">
        <v>44</v>
      </c>
      <c r="AG6" s="271" t="s">
        <v>44</v>
      </c>
      <c r="AH6" s="283" t="s">
        <v>176</v>
      </c>
      <c r="AI6" s="283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51" t="s">
        <v>8</v>
      </c>
      <c r="AR6" s="249" t="s">
        <v>8</v>
      </c>
      <c r="AS6" s="98" t="s">
        <v>9</v>
      </c>
      <c r="AT6" s="654"/>
      <c r="AU6" s="654"/>
      <c r="AV6" s="638"/>
      <c r="AW6" s="285" t="s">
        <v>71</v>
      </c>
      <c r="AX6" s="285" t="s">
        <v>71</v>
      </c>
      <c r="AY6" s="285" t="s">
        <v>71</v>
      </c>
      <c r="AZ6" s="288" t="s">
        <v>71</v>
      </c>
      <c r="BA6" s="288" t="s">
        <v>127</v>
      </c>
      <c r="BB6" s="28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511" t="s">
        <v>239</v>
      </c>
    </row>
    <row r="7" spans="1:255" s="51" customFormat="1" ht="33.75" customHeight="1" thickBot="1" x14ac:dyDescent="0.3">
      <c r="A7" s="669" t="s">
        <v>174</v>
      </c>
      <c r="B7" s="128" t="s">
        <v>83</v>
      </c>
      <c r="C7" s="153">
        <v>25</v>
      </c>
      <c r="D7" s="154"/>
      <c r="E7" s="631"/>
      <c r="F7" s="631"/>
      <c r="G7" s="225"/>
      <c r="H7" s="225"/>
      <c r="I7" s="650">
        <v>270</v>
      </c>
      <c r="J7" s="650">
        <v>35</v>
      </c>
      <c r="K7" s="650">
        <f>IF(J7="","",100-(J7/I7)*100)</f>
        <v>87.037037037037038</v>
      </c>
      <c r="L7" s="650">
        <v>430</v>
      </c>
      <c r="M7" s="650">
        <v>25</v>
      </c>
      <c r="N7" s="650">
        <f>IF(M7="","",100-(M7/L7)*100)</f>
        <v>94.186046511627907</v>
      </c>
      <c r="O7" s="650">
        <v>750</v>
      </c>
      <c r="P7" s="650">
        <v>125</v>
      </c>
      <c r="Q7" s="650">
        <f>IF(P7="","",100-(P7/O7)*100)</f>
        <v>83.333333333333343</v>
      </c>
      <c r="R7" s="631"/>
      <c r="S7" s="631"/>
      <c r="T7" s="631"/>
      <c r="U7" s="631"/>
      <c r="V7" s="631"/>
      <c r="W7" s="631"/>
      <c r="X7" s="631"/>
      <c r="Y7" s="631"/>
      <c r="Z7" s="631">
        <v>90</v>
      </c>
      <c r="AA7" s="631"/>
      <c r="AB7" s="631"/>
      <c r="AC7" s="631">
        <v>12</v>
      </c>
      <c r="AD7" s="631"/>
      <c r="AE7" s="631"/>
      <c r="AF7" s="225"/>
      <c r="AG7" s="225"/>
      <c r="AH7" s="647"/>
      <c r="AI7" s="631"/>
      <c r="AJ7" s="631"/>
      <c r="AK7" s="648"/>
      <c r="AL7" s="633"/>
      <c r="AM7" s="267"/>
      <c r="AN7" s="267"/>
      <c r="AO7" s="225"/>
      <c r="AP7" s="631"/>
      <c r="AQ7" s="631"/>
      <c r="AR7" s="631"/>
      <c r="AS7" s="633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5"/>
      <c r="BH7" s="267"/>
      <c r="BI7" s="267"/>
      <c r="BJ7" s="267"/>
      <c r="BK7" s="267"/>
      <c r="BL7" s="631"/>
      <c r="BM7" s="631"/>
      <c r="BN7" s="631"/>
      <c r="BO7" s="631"/>
      <c r="BP7" s="631"/>
      <c r="BQ7" s="509"/>
    </row>
    <row r="8" spans="1:255" s="51" customFormat="1" ht="33.75" customHeight="1" thickBot="1" x14ac:dyDescent="0.3">
      <c r="A8" s="670"/>
      <c r="B8" s="128" t="s">
        <v>84</v>
      </c>
      <c r="C8" s="153"/>
      <c r="D8" s="155"/>
      <c r="E8" s="632"/>
      <c r="F8" s="632"/>
      <c r="G8" s="226"/>
      <c r="H8" s="226"/>
      <c r="I8" s="651"/>
      <c r="J8" s="651"/>
      <c r="K8" s="651" t="str">
        <f>IF(J8="","",100-(J8/I8)*100)</f>
        <v/>
      </c>
      <c r="L8" s="651"/>
      <c r="M8" s="651"/>
      <c r="N8" s="651" t="str">
        <f>IF(M8="","",100-(M8/L8)*100)</f>
        <v/>
      </c>
      <c r="O8" s="651"/>
      <c r="P8" s="651"/>
      <c r="Q8" s="651" t="str">
        <f>IF(P8="","",100-(P8/O8)*100)</f>
        <v/>
      </c>
      <c r="R8" s="632"/>
      <c r="S8" s="632"/>
      <c r="T8" s="632"/>
      <c r="U8" s="632"/>
      <c r="V8" s="632"/>
      <c r="W8" s="632"/>
      <c r="X8" s="632"/>
      <c r="Y8" s="632"/>
      <c r="Z8" s="632"/>
      <c r="AA8" s="632"/>
      <c r="AB8" s="632"/>
      <c r="AC8" s="632"/>
      <c r="AD8" s="632"/>
      <c r="AE8" s="632"/>
      <c r="AF8" s="226"/>
      <c r="AG8" s="226"/>
      <c r="AH8" s="632"/>
      <c r="AI8" s="632"/>
      <c r="AJ8" s="632"/>
      <c r="AK8" s="649"/>
      <c r="AL8" s="634"/>
      <c r="AM8" s="268"/>
      <c r="AN8" s="268"/>
      <c r="AO8" s="226"/>
      <c r="AP8" s="632"/>
      <c r="AQ8" s="632"/>
      <c r="AR8" s="632"/>
      <c r="AS8" s="634"/>
      <c r="AT8" s="632"/>
      <c r="AU8" s="632"/>
      <c r="AV8" s="632"/>
      <c r="AW8" s="632"/>
      <c r="AX8" s="632"/>
      <c r="AY8" s="632"/>
      <c r="AZ8" s="632"/>
      <c r="BA8" s="632"/>
      <c r="BB8" s="632"/>
      <c r="BC8" s="632"/>
      <c r="BD8" s="632"/>
      <c r="BE8" s="632"/>
      <c r="BF8" s="632"/>
      <c r="BG8" s="636"/>
      <c r="BH8" s="268"/>
      <c r="BI8" s="268"/>
      <c r="BJ8" s="268"/>
      <c r="BK8" s="268"/>
      <c r="BL8" s="632"/>
      <c r="BM8" s="632"/>
      <c r="BN8" s="632"/>
      <c r="BO8" s="632"/>
      <c r="BP8" s="632"/>
      <c r="BQ8" s="509"/>
    </row>
    <row r="9" spans="1:255" s="42" customFormat="1" ht="24.95" customHeight="1" x14ac:dyDescent="0.25">
      <c r="A9" s="216" t="s">
        <v>50</v>
      </c>
      <c r="B9" s="217">
        <v>1</v>
      </c>
      <c r="C9" s="156">
        <v>11</v>
      </c>
      <c r="D9" s="156"/>
      <c r="E9" s="157">
        <v>7.35</v>
      </c>
      <c r="F9" s="157">
        <v>7.61</v>
      </c>
      <c r="G9" s="156">
        <v>2790</v>
      </c>
      <c r="H9" s="156">
        <v>1470</v>
      </c>
      <c r="I9" s="281">
        <v>128.00000000000006</v>
      </c>
      <c r="J9" s="281">
        <v>6.4999999999999778</v>
      </c>
      <c r="K9" s="417">
        <f>IF(AND(I9&lt;&gt;"",J9&lt;&gt;""),(I9-J9)/I9*100,"")</f>
        <v>94.921875000000028</v>
      </c>
      <c r="L9" s="281">
        <v>201.14285714285725</v>
      </c>
      <c r="M9" s="281">
        <v>3.8999999999999861</v>
      </c>
      <c r="N9" s="417">
        <f>IF(AND(L9&lt;&gt;"",M9&lt;&gt;""),(L9-M9)/L9*100,"")</f>
        <v>98.061079545454561</v>
      </c>
      <c r="O9" s="281">
        <v>365.71428571428589</v>
      </c>
      <c r="P9" s="281">
        <v>16.249999999999943</v>
      </c>
      <c r="Q9" s="417">
        <f>IF(AND(O9&lt;&gt;"",P9&lt;&gt;""),(O9-P9)/O9*100,"")</f>
        <v>95.556640625000028</v>
      </c>
      <c r="R9" s="281"/>
      <c r="S9" s="281"/>
      <c r="T9" s="157"/>
      <c r="U9" s="157"/>
      <c r="V9" s="157"/>
      <c r="W9" s="157"/>
      <c r="X9" s="157"/>
      <c r="Y9" s="157"/>
      <c r="Z9" s="305" t="str">
        <f t="shared" ref="Z9:Z15" si="0">IF(AND(R9&lt;&gt;"",V9&lt;&gt;""),R9+V9,"")</f>
        <v/>
      </c>
      <c r="AA9" s="305" t="str">
        <f t="shared" ref="AA9:AA15" si="1">IF(AND(S9&lt;&gt;"",W9&lt;&gt;""),S9+W9,"")</f>
        <v/>
      </c>
      <c r="AB9" s="304" t="str">
        <f>IF(AND(Z9&lt;&gt;"",AA9&lt;&gt;""),(Z9-AA9)/Z9*100,"")</f>
        <v/>
      </c>
      <c r="AC9" s="157"/>
      <c r="AD9" s="157"/>
      <c r="AE9" s="178" t="str">
        <f>IF(AND(AC9&lt;&gt;"",AD9&lt;&gt;""),(AC9-AD9)/AC9*100,"")</f>
        <v/>
      </c>
      <c r="AF9" s="156"/>
      <c r="AG9" s="156"/>
      <c r="AH9" s="127" t="s">
        <v>214</v>
      </c>
      <c r="AI9" s="156" t="s">
        <v>215</v>
      </c>
      <c r="AJ9" s="156" t="s">
        <v>216</v>
      </c>
      <c r="AK9" s="289" t="s">
        <v>216</v>
      </c>
      <c r="AL9" s="308">
        <v>24.3</v>
      </c>
      <c r="AM9" s="597">
        <v>0.12</v>
      </c>
      <c r="AN9" s="231"/>
      <c r="AO9" s="156">
        <v>700</v>
      </c>
      <c r="AP9" s="311">
        <v>283.78378378378375</v>
      </c>
      <c r="AQ9" s="311">
        <v>2466.666666666667</v>
      </c>
      <c r="AR9" s="311">
        <v>4123</v>
      </c>
      <c r="AS9" s="301">
        <v>87</v>
      </c>
      <c r="AT9" s="159">
        <v>6.5819502074688794</v>
      </c>
      <c r="AU9" s="160"/>
      <c r="AV9" s="599">
        <v>7.0684666429347304E-3</v>
      </c>
      <c r="AW9" s="294"/>
      <c r="AX9" s="161"/>
      <c r="AY9" s="295"/>
      <c r="AZ9" s="320"/>
      <c r="BA9" s="321"/>
      <c r="BB9" s="321"/>
      <c r="BC9" s="316"/>
      <c r="BD9" s="316"/>
      <c r="BE9" s="316"/>
      <c r="BF9" s="316"/>
      <c r="BG9" s="156"/>
      <c r="BH9" s="231"/>
      <c r="BI9" s="231"/>
      <c r="BJ9" s="231"/>
      <c r="BK9" s="231"/>
      <c r="BL9" s="157"/>
      <c r="BM9" s="158"/>
      <c r="BN9" s="156"/>
      <c r="BO9" s="156"/>
      <c r="BP9" s="292"/>
      <c r="BQ9" s="608">
        <v>1.2</v>
      </c>
    </row>
    <row r="10" spans="1:255" s="42" customFormat="1" ht="24.95" customHeight="1" x14ac:dyDescent="0.25">
      <c r="A10" s="218" t="s">
        <v>51</v>
      </c>
      <c r="B10" s="219">
        <v>2</v>
      </c>
      <c r="C10" s="162">
        <v>22</v>
      </c>
      <c r="D10" s="162"/>
      <c r="E10" s="157"/>
      <c r="F10" s="157"/>
      <c r="G10" s="156"/>
      <c r="H10" s="156"/>
      <c r="I10" s="281" t="s">
        <v>213</v>
      </c>
      <c r="J10" s="281" t="s">
        <v>213</v>
      </c>
      <c r="K10" s="417" t="str">
        <f t="shared" ref="K10:K39" si="2">IF(AND(I10&lt;&gt;"",J10&lt;&gt;""),(I10-J10)/I10*100,"")</f>
        <v/>
      </c>
      <c r="L10" s="281"/>
      <c r="M10" s="281"/>
      <c r="N10" s="417" t="str">
        <f t="shared" ref="N10:N39" si="3">IF(AND(L10&lt;&gt;"",M10&lt;&gt;""),(L10-M10)/L10*100,"")</f>
        <v/>
      </c>
      <c r="O10" s="281"/>
      <c r="P10" s="281"/>
      <c r="Q10" s="417" t="str">
        <f t="shared" ref="Q10:Q39" si="4">IF(AND(O10&lt;&gt;"",P10&lt;&gt;""),(O10-P10)/O10*100,"")</f>
        <v/>
      </c>
      <c r="R10" s="281"/>
      <c r="S10" s="281"/>
      <c r="T10" s="157"/>
      <c r="U10" s="157"/>
      <c r="V10" s="157"/>
      <c r="W10" s="157"/>
      <c r="X10" s="157"/>
      <c r="Y10" s="157"/>
      <c r="Z10" s="305" t="str">
        <f t="shared" si="0"/>
        <v/>
      </c>
      <c r="AA10" s="305" t="str">
        <f t="shared" si="1"/>
        <v/>
      </c>
      <c r="AB10" s="304" t="str">
        <f t="shared" ref="AB10:AB39" si="5">IF(AND(Z10&lt;&gt;"",AA10&lt;&gt;""),(Z10-AA10)/Z10*100,"")</f>
        <v/>
      </c>
      <c r="AC10" s="157"/>
      <c r="AD10" s="157"/>
      <c r="AE10" s="178" t="str">
        <f t="shared" ref="AE10:AE39" si="6">IF(AND(AC10&lt;&gt;"",AD10&lt;&gt;""),(AC10-AD10)/AC10*100,"")</f>
        <v/>
      </c>
      <c r="AF10" s="156"/>
      <c r="AG10" s="156"/>
      <c r="AH10" s="127"/>
      <c r="AI10" s="156"/>
      <c r="AJ10" s="156"/>
      <c r="AK10" s="289"/>
      <c r="AL10" s="309">
        <v>24.4</v>
      </c>
      <c r="AM10" s="598">
        <v>0.13</v>
      </c>
      <c r="AN10" s="232"/>
      <c r="AO10" s="162">
        <v>700</v>
      </c>
      <c r="AP10" s="312" t="s">
        <v>213</v>
      </c>
      <c r="AQ10" s="312" t="s">
        <v>213</v>
      </c>
      <c r="AR10" s="312" t="s">
        <v>213</v>
      </c>
      <c r="AS10" s="302" t="s">
        <v>213</v>
      </c>
      <c r="AT10" s="164">
        <v>5.3051839464882944</v>
      </c>
      <c r="AU10" s="165"/>
      <c r="AV10" s="600"/>
      <c r="AW10" s="296"/>
      <c r="AX10" s="166"/>
      <c r="AY10" s="297"/>
      <c r="AZ10" s="322"/>
      <c r="BA10" s="323"/>
      <c r="BB10" s="323"/>
      <c r="BC10" s="317"/>
      <c r="BD10" s="317"/>
      <c r="BE10" s="317"/>
      <c r="BF10" s="317"/>
      <c r="BG10" s="162"/>
      <c r="BH10" s="232"/>
      <c r="BI10" s="232"/>
      <c r="BJ10" s="232"/>
      <c r="BK10" s="232"/>
      <c r="BL10" s="314"/>
      <c r="BM10" s="163"/>
      <c r="BN10" s="162"/>
      <c r="BO10" s="162"/>
      <c r="BP10" s="190"/>
      <c r="BQ10" s="609">
        <v>1.2</v>
      </c>
    </row>
    <row r="11" spans="1:255" s="42" customFormat="1" ht="24.95" customHeight="1" x14ac:dyDescent="0.25">
      <c r="A11" s="218" t="s">
        <v>52</v>
      </c>
      <c r="B11" s="219">
        <v>3</v>
      </c>
      <c r="C11" s="162">
        <v>17</v>
      </c>
      <c r="D11" s="162"/>
      <c r="E11" s="157"/>
      <c r="F11" s="157"/>
      <c r="G11" s="156"/>
      <c r="H11" s="156"/>
      <c r="I11" s="281" t="s">
        <v>213</v>
      </c>
      <c r="J11" s="281" t="s">
        <v>213</v>
      </c>
      <c r="K11" s="417" t="str">
        <f t="shared" si="2"/>
        <v/>
      </c>
      <c r="L11" s="281"/>
      <c r="M11" s="281"/>
      <c r="N11" s="417" t="str">
        <f t="shared" si="3"/>
        <v/>
      </c>
      <c r="O11" s="281"/>
      <c r="P11" s="281"/>
      <c r="Q11" s="417" t="str">
        <f t="shared" si="4"/>
        <v/>
      </c>
      <c r="R11" s="281"/>
      <c r="S11" s="281"/>
      <c r="T11" s="157"/>
      <c r="U11" s="157"/>
      <c r="V11" s="157"/>
      <c r="W11" s="157"/>
      <c r="X11" s="157"/>
      <c r="Y11" s="157"/>
      <c r="Z11" s="305" t="str">
        <f t="shared" si="0"/>
        <v/>
      </c>
      <c r="AA11" s="305" t="str">
        <f t="shared" si="1"/>
        <v/>
      </c>
      <c r="AB11" s="304" t="str">
        <f t="shared" si="5"/>
        <v/>
      </c>
      <c r="AC11" s="157"/>
      <c r="AD11" s="157"/>
      <c r="AE11" s="178" t="str">
        <f t="shared" si="6"/>
        <v/>
      </c>
      <c r="AF11" s="156"/>
      <c r="AG11" s="156"/>
      <c r="AH11" s="127"/>
      <c r="AI11" s="156"/>
      <c r="AJ11" s="156"/>
      <c r="AK11" s="289"/>
      <c r="AL11" s="309"/>
      <c r="AM11" s="598"/>
      <c r="AN11" s="232"/>
      <c r="AO11" s="162"/>
      <c r="AP11" s="312" t="s">
        <v>213</v>
      </c>
      <c r="AQ11" s="312" t="s">
        <v>213</v>
      </c>
      <c r="AR11" s="312" t="s">
        <v>213</v>
      </c>
      <c r="AS11" s="302" t="s">
        <v>213</v>
      </c>
      <c r="AT11" s="164">
        <v>5.3051839464882944</v>
      </c>
      <c r="AU11" s="165"/>
      <c r="AV11" s="600" t="s">
        <v>213</v>
      </c>
      <c r="AW11" s="296"/>
      <c r="AX11" s="166"/>
      <c r="AY11" s="297"/>
      <c r="AZ11" s="322"/>
      <c r="BA11" s="323"/>
      <c r="BB11" s="323"/>
      <c r="BC11" s="317"/>
      <c r="BD11" s="317"/>
      <c r="BE11" s="317"/>
      <c r="BF11" s="317"/>
      <c r="BG11" s="162"/>
      <c r="BH11" s="232"/>
      <c r="BI11" s="232"/>
      <c r="BJ11" s="232"/>
      <c r="BK11" s="232"/>
      <c r="BL11" s="314"/>
      <c r="BM11" s="163"/>
      <c r="BN11" s="162"/>
      <c r="BO11" s="162"/>
      <c r="BP11" s="190"/>
      <c r="BQ11" s="609"/>
    </row>
    <row r="12" spans="1:255" s="42" customFormat="1" ht="24.95" customHeight="1" x14ac:dyDescent="0.25">
      <c r="A12" s="218" t="s">
        <v>53</v>
      </c>
      <c r="B12" s="219">
        <v>4</v>
      </c>
      <c r="C12" s="162">
        <v>12</v>
      </c>
      <c r="D12" s="162"/>
      <c r="E12" s="157"/>
      <c r="F12" s="157"/>
      <c r="G12" s="156"/>
      <c r="H12" s="156"/>
      <c r="I12" s="281" t="s">
        <v>213</v>
      </c>
      <c r="J12" s="281" t="s">
        <v>213</v>
      </c>
      <c r="K12" s="417" t="str">
        <f t="shared" si="2"/>
        <v/>
      </c>
      <c r="L12" s="281"/>
      <c r="M12" s="281"/>
      <c r="N12" s="417" t="str">
        <f t="shared" si="3"/>
        <v/>
      </c>
      <c r="O12" s="281"/>
      <c r="P12" s="281"/>
      <c r="Q12" s="417" t="str">
        <f t="shared" si="4"/>
        <v/>
      </c>
      <c r="R12" s="281"/>
      <c r="S12" s="281"/>
      <c r="T12" s="157"/>
      <c r="U12" s="157"/>
      <c r="V12" s="157"/>
      <c r="W12" s="157"/>
      <c r="X12" s="157"/>
      <c r="Y12" s="157"/>
      <c r="Z12" s="305" t="str">
        <f t="shared" si="0"/>
        <v/>
      </c>
      <c r="AA12" s="305" t="str">
        <f t="shared" si="1"/>
        <v/>
      </c>
      <c r="AB12" s="304" t="str">
        <f t="shared" si="5"/>
        <v/>
      </c>
      <c r="AC12" s="157"/>
      <c r="AD12" s="157"/>
      <c r="AE12" s="178" t="str">
        <f t="shared" si="6"/>
        <v/>
      </c>
      <c r="AF12" s="156"/>
      <c r="AG12" s="156"/>
      <c r="AH12" s="127"/>
      <c r="AI12" s="156"/>
      <c r="AJ12" s="156"/>
      <c r="AK12" s="289"/>
      <c r="AL12" s="309">
        <v>23.6</v>
      </c>
      <c r="AM12" s="598">
        <v>0.27</v>
      </c>
      <c r="AN12" s="232"/>
      <c r="AO12" s="162">
        <v>680</v>
      </c>
      <c r="AP12" s="312" t="s">
        <v>213</v>
      </c>
      <c r="AQ12" s="312"/>
      <c r="AR12" s="312"/>
      <c r="AS12" s="302"/>
      <c r="AT12" s="164">
        <v>8.3049738219895293</v>
      </c>
      <c r="AU12" s="165"/>
      <c r="AV12" s="600" t="s">
        <v>213</v>
      </c>
      <c r="AW12" s="296"/>
      <c r="AX12" s="166"/>
      <c r="AY12" s="297"/>
      <c r="AZ12" s="322"/>
      <c r="BA12" s="323"/>
      <c r="BB12" s="323"/>
      <c r="BC12" s="317"/>
      <c r="BD12" s="317"/>
      <c r="BE12" s="317"/>
      <c r="BF12" s="317"/>
      <c r="BG12" s="162"/>
      <c r="BH12" s="232"/>
      <c r="BI12" s="232"/>
      <c r="BJ12" s="232"/>
      <c r="BK12" s="232"/>
      <c r="BL12" s="314"/>
      <c r="BM12" s="163"/>
      <c r="BN12" s="162"/>
      <c r="BO12" s="162"/>
      <c r="BP12" s="190"/>
      <c r="BQ12" s="609">
        <v>1.5</v>
      </c>
    </row>
    <row r="13" spans="1:255" s="42" customFormat="1" ht="24.95" customHeight="1" x14ac:dyDescent="0.25">
      <c r="A13" s="218" t="s">
        <v>47</v>
      </c>
      <c r="B13" s="219">
        <v>5</v>
      </c>
      <c r="C13" s="162">
        <v>11</v>
      </c>
      <c r="D13" s="162"/>
      <c r="E13" s="157">
        <v>7.78</v>
      </c>
      <c r="F13" s="157">
        <v>7.39</v>
      </c>
      <c r="G13" s="156">
        <v>2820</v>
      </c>
      <c r="H13" s="156">
        <v>1427</v>
      </c>
      <c r="I13" s="281">
        <v>130</v>
      </c>
      <c r="J13" s="281">
        <v>2.9999999999999813</v>
      </c>
      <c r="K13" s="417">
        <f t="shared" si="2"/>
        <v>97.692307692307708</v>
      </c>
      <c r="L13" s="281">
        <v>198.55</v>
      </c>
      <c r="M13" s="281">
        <v>3.36</v>
      </c>
      <c r="N13" s="417">
        <f t="shared" si="3"/>
        <v>98.307731050113318</v>
      </c>
      <c r="O13" s="281">
        <v>361</v>
      </c>
      <c r="P13" s="281">
        <v>14</v>
      </c>
      <c r="Q13" s="417">
        <f t="shared" si="4"/>
        <v>96.121883656509695</v>
      </c>
      <c r="R13" s="281"/>
      <c r="S13" s="281"/>
      <c r="T13" s="157"/>
      <c r="U13" s="157"/>
      <c r="V13" s="157"/>
      <c r="W13" s="157"/>
      <c r="X13" s="157"/>
      <c r="Y13" s="157"/>
      <c r="Z13" s="305" t="str">
        <f t="shared" si="0"/>
        <v/>
      </c>
      <c r="AA13" s="305" t="str">
        <f t="shared" si="1"/>
        <v/>
      </c>
      <c r="AB13" s="304" t="str">
        <f t="shared" si="5"/>
        <v/>
      </c>
      <c r="AC13" s="157"/>
      <c r="AD13" s="157"/>
      <c r="AE13" s="178" t="str">
        <f t="shared" si="6"/>
        <v/>
      </c>
      <c r="AF13" s="156"/>
      <c r="AG13" s="156"/>
      <c r="AH13" s="127" t="s">
        <v>214</v>
      </c>
      <c r="AI13" s="156" t="s">
        <v>215</v>
      </c>
      <c r="AJ13" s="156" t="s">
        <v>216</v>
      </c>
      <c r="AK13" s="289" t="s">
        <v>216</v>
      </c>
      <c r="AL13" s="309">
        <v>23.8</v>
      </c>
      <c r="AM13" s="598">
        <v>0.12</v>
      </c>
      <c r="AN13" s="232"/>
      <c r="AO13" s="162">
        <v>680</v>
      </c>
      <c r="AP13" s="312">
        <v>291.84549356223164</v>
      </c>
      <c r="AQ13" s="312">
        <v>2330.0000000000009</v>
      </c>
      <c r="AR13" s="312">
        <v>4535</v>
      </c>
      <c r="AS13" s="302">
        <v>86.552217453505008</v>
      </c>
      <c r="AT13" s="164">
        <v>12.344357976653697</v>
      </c>
      <c r="AU13" s="165"/>
      <c r="AV13" s="600">
        <v>7.386607683384231E-3</v>
      </c>
      <c r="AW13" s="296"/>
      <c r="AX13" s="166"/>
      <c r="AY13" s="297"/>
      <c r="AZ13" s="322"/>
      <c r="BA13" s="323"/>
      <c r="BB13" s="323"/>
      <c r="BC13" s="317"/>
      <c r="BD13" s="317"/>
      <c r="BE13" s="317"/>
      <c r="BF13" s="317"/>
      <c r="BG13" s="162"/>
      <c r="BH13" s="232"/>
      <c r="BI13" s="232"/>
      <c r="BJ13" s="232"/>
      <c r="BK13" s="232"/>
      <c r="BL13" s="314"/>
      <c r="BM13" s="163"/>
      <c r="BN13" s="162"/>
      <c r="BO13" s="162"/>
      <c r="BP13" s="190"/>
      <c r="BQ13" s="609">
        <v>1.5</v>
      </c>
    </row>
    <row r="14" spans="1:255" s="42" customFormat="1" ht="24.95" customHeight="1" x14ac:dyDescent="0.25">
      <c r="A14" s="218" t="s">
        <v>48</v>
      </c>
      <c r="B14" s="219">
        <v>6</v>
      </c>
      <c r="C14" s="162">
        <v>9</v>
      </c>
      <c r="D14" s="162"/>
      <c r="E14" s="157">
        <v>7.2</v>
      </c>
      <c r="F14" s="157">
        <v>7.2</v>
      </c>
      <c r="G14" s="156">
        <v>3610</v>
      </c>
      <c r="H14" s="156">
        <v>1800</v>
      </c>
      <c r="I14" s="281">
        <v>90</v>
      </c>
      <c r="J14" s="281">
        <v>4</v>
      </c>
      <c r="K14" s="417">
        <f t="shared" si="2"/>
        <v>95.555555555555557</v>
      </c>
      <c r="L14" s="281">
        <v>137</v>
      </c>
      <c r="M14" s="281">
        <v>5</v>
      </c>
      <c r="N14" s="417">
        <f t="shared" si="3"/>
        <v>96.350364963503651</v>
      </c>
      <c r="O14" s="281">
        <v>269</v>
      </c>
      <c r="P14" s="281">
        <v>16</v>
      </c>
      <c r="Q14" s="417">
        <f t="shared" si="4"/>
        <v>94.05204460966543</v>
      </c>
      <c r="R14" s="281"/>
      <c r="S14" s="281"/>
      <c r="T14" s="157"/>
      <c r="U14" s="157"/>
      <c r="V14" s="157"/>
      <c r="W14" s="157"/>
      <c r="X14" s="157"/>
      <c r="Y14" s="157"/>
      <c r="Z14" s="305" t="str">
        <f t="shared" si="0"/>
        <v/>
      </c>
      <c r="AA14" s="305" t="str">
        <f t="shared" si="1"/>
        <v/>
      </c>
      <c r="AB14" s="304" t="str">
        <f t="shared" si="5"/>
        <v/>
      </c>
      <c r="AC14" s="157"/>
      <c r="AD14" s="157"/>
      <c r="AE14" s="178" t="str">
        <f t="shared" si="6"/>
        <v/>
      </c>
      <c r="AF14" s="156"/>
      <c r="AG14" s="156"/>
      <c r="AH14" s="127" t="s">
        <v>214</v>
      </c>
      <c r="AI14" s="156" t="s">
        <v>217</v>
      </c>
      <c r="AJ14" s="156" t="s">
        <v>216</v>
      </c>
      <c r="AK14" s="289" t="s">
        <v>216</v>
      </c>
      <c r="AL14" s="309">
        <v>23.9</v>
      </c>
      <c r="AM14" s="598">
        <v>0.34</v>
      </c>
      <c r="AN14" s="232"/>
      <c r="AO14" s="162">
        <v>700</v>
      </c>
      <c r="AP14" s="312" t="s">
        <v>213</v>
      </c>
      <c r="AQ14" s="312" t="s">
        <v>213</v>
      </c>
      <c r="AR14" s="312" t="s">
        <v>213</v>
      </c>
      <c r="AS14" s="302" t="s">
        <v>213</v>
      </c>
      <c r="AT14" s="164">
        <v>9.5557228915662655</v>
      </c>
      <c r="AU14" s="165"/>
      <c r="AV14" s="600"/>
      <c r="AW14" s="296"/>
      <c r="AX14" s="166"/>
      <c r="AY14" s="298"/>
      <c r="AZ14" s="322"/>
      <c r="BA14" s="323"/>
      <c r="BB14" s="323"/>
      <c r="BC14" s="317"/>
      <c r="BD14" s="317"/>
      <c r="BE14" s="317"/>
      <c r="BF14" s="317"/>
      <c r="BG14" s="162"/>
      <c r="BH14" s="232"/>
      <c r="BI14" s="232"/>
      <c r="BJ14" s="232"/>
      <c r="BK14" s="232"/>
      <c r="BL14" s="314"/>
      <c r="BM14" s="163"/>
      <c r="BN14" s="162"/>
      <c r="BO14" s="162"/>
      <c r="BP14" s="190"/>
      <c r="BQ14" s="609">
        <v>1.2</v>
      </c>
    </row>
    <row r="15" spans="1:255" s="42" customFormat="1" ht="24.95" customHeight="1" x14ac:dyDescent="0.25">
      <c r="A15" s="218" t="s">
        <v>49</v>
      </c>
      <c r="B15" s="219">
        <v>7</v>
      </c>
      <c r="C15" s="162">
        <v>10</v>
      </c>
      <c r="D15" s="162"/>
      <c r="E15" s="157"/>
      <c r="F15" s="157"/>
      <c r="G15" s="156"/>
      <c r="H15" s="156"/>
      <c r="I15" s="281" t="s">
        <v>213</v>
      </c>
      <c r="J15" s="281" t="s">
        <v>213</v>
      </c>
      <c r="K15" s="417" t="str">
        <f t="shared" si="2"/>
        <v/>
      </c>
      <c r="L15" s="281"/>
      <c r="M15" s="281"/>
      <c r="N15" s="417" t="str">
        <f t="shared" si="3"/>
        <v/>
      </c>
      <c r="O15" s="281"/>
      <c r="P15" s="281"/>
      <c r="Q15" s="417" t="str">
        <f t="shared" si="4"/>
        <v/>
      </c>
      <c r="R15" s="281"/>
      <c r="S15" s="281"/>
      <c r="T15" s="157"/>
      <c r="U15" s="157"/>
      <c r="V15" s="157"/>
      <c r="W15" s="157"/>
      <c r="X15" s="157"/>
      <c r="Y15" s="157"/>
      <c r="Z15" s="305" t="str">
        <f t="shared" si="0"/>
        <v/>
      </c>
      <c r="AA15" s="305" t="str">
        <f t="shared" si="1"/>
        <v/>
      </c>
      <c r="AB15" s="304" t="str">
        <f t="shared" si="5"/>
        <v/>
      </c>
      <c r="AC15" s="157"/>
      <c r="AD15" s="157"/>
      <c r="AE15" s="178" t="str">
        <f t="shared" si="6"/>
        <v/>
      </c>
      <c r="AF15" s="156"/>
      <c r="AG15" s="156"/>
      <c r="AH15" s="127"/>
      <c r="AI15" s="156"/>
      <c r="AJ15" s="156"/>
      <c r="AK15" s="289"/>
      <c r="AL15" s="309">
        <v>24</v>
      </c>
      <c r="AM15" s="598">
        <v>0.61</v>
      </c>
      <c r="AN15" s="232"/>
      <c r="AO15" s="162">
        <v>700</v>
      </c>
      <c r="AP15" s="312" t="s">
        <v>213</v>
      </c>
      <c r="AQ15" s="312" t="s">
        <v>213</v>
      </c>
      <c r="AR15" s="312" t="s">
        <v>213</v>
      </c>
      <c r="AS15" s="302" t="s">
        <v>213</v>
      </c>
      <c r="AT15" s="164">
        <v>9.5557228915662655</v>
      </c>
      <c r="AU15" s="165"/>
      <c r="AV15" s="600" t="s">
        <v>213</v>
      </c>
      <c r="AW15" s="296"/>
      <c r="AX15" s="166"/>
      <c r="AY15" s="297"/>
      <c r="AZ15" s="322"/>
      <c r="BA15" s="323"/>
      <c r="BB15" s="323"/>
      <c r="BC15" s="317"/>
      <c r="BD15" s="317"/>
      <c r="BE15" s="317"/>
      <c r="BF15" s="317"/>
      <c r="BG15" s="162"/>
      <c r="BH15" s="232"/>
      <c r="BI15" s="232"/>
      <c r="BJ15" s="232"/>
      <c r="BK15" s="232"/>
      <c r="BL15" s="314"/>
      <c r="BM15" s="163"/>
      <c r="BN15" s="162"/>
      <c r="BO15" s="162"/>
      <c r="BP15" s="190"/>
      <c r="BQ15" s="609">
        <v>1.3</v>
      </c>
    </row>
    <row r="16" spans="1:255" s="42" customFormat="1" ht="24.95" customHeight="1" x14ac:dyDescent="0.25">
      <c r="A16" s="218" t="s">
        <v>50</v>
      </c>
      <c r="B16" s="219">
        <v>8</v>
      </c>
      <c r="C16" s="162">
        <v>9</v>
      </c>
      <c r="D16" s="162"/>
      <c r="E16" s="157">
        <v>7.34</v>
      </c>
      <c r="F16" s="157">
        <v>7.66</v>
      </c>
      <c r="G16" s="156">
        <v>1702</v>
      </c>
      <c r="H16" s="156">
        <v>1344</v>
      </c>
      <c r="I16" s="281">
        <v>2120</v>
      </c>
      <c r="J16" s="281">
        <v>4.7368421052631478</v>
      </c>
      <c r="K16" s="417">
        <f t="shared" si="2"/>
        <v>99.776564051638516</v>
      </c>
      <c r="L16" s="281">
        <v>3331.428571428572</v>
      </c>
      <c r="M16" s="281">
        <v>2.8421052631578885</v>
      </c>
      <c r="N16" s="417">
        <f t="shared" si="3"/>
        <v>99.914688092443811</v>
      </c>
      <c r="O16" s="281">
        <v>6057.1428571428578</v>
      </c>
      <c r="P16" s="281">
        <v>11.842105263157869</v>
      </c>
      <c r="Q16" s="417">
        <f t="shared" si="4"/>
        <v>99.804493545183732</v>
      </c>
      <c r="R16" s="281">
        <v>107.2</v>
      </c>
      <c r="S16" s="281">
        <v>2.5</v>
      </c>
      <c r="T16" s="157">
        <v>98.55</v>
      </c>
      <c r="U16" s="157">
        <v>0.4</v>
      </c>
      <c r="V16" s="157">
        <v>0.3</v>
      </c>
      <c r="W16" s="157">
        <v>0.1</v>
      </c>
      <c r="X16" s="157"/>
      <c r="Y16" s="157"/>
      <c r="Z16" s="305">
        <f>IF(AND(R16&lt;&gt;"",V16&lt;&gt;""),R16+V16,"")</f>
        <v>107.5</v>
      </c>
      <c r="AA16" s="305">
        <f>IF(AND(S16&lt;&gt;"",W16&lt;&gt;""),S16+W16,"")</f>
        <v>2.6</v>
      </c>
      <c r="AB16" s="304">
        <f t="shared" si="5"/>
        <v>97.581395348837219</v>
      </c>
      <c r="AC16" s="157">
        <v>8.3000000000000007</v>
      </c>
      <c r="AD16" s="157">
        <v>0.5</v>
      </c>
      <c r="AE16" s="178">
        <f t="shared" si="6"/>
        <v>93.975903614457835</v>
      </c>
      <c r="AF16" s="156"/>
      <c r="AG16" s="156"/>
      <c r="AH16" s="127" t="s">
        <v>214</v>
      </c>
      <c r="AI16" s="156" t="s">
        <v>215</v>
      </c>
      <c r="AJ16" s="156" t="s">
        <v>216</v>
      </c>
      <c r="AK16" s="289" t="s">
        <v>216</v>
      </c>
      <c r="AL16" s="309">
        <v>24.1</v>
      </c>
      <c r="AM16" s="598">
        <v>0.87</v>
      </c>
      <c r="AN16" s="232"/>
      <c r="AO16" s="162">
        <v>720</v>
      </c>
      <c r="AP16" s="312">
        <v>333.33333333333331</v>
      </c>
      <c r="AQ16" s="312">
        <v>2160</v>
      </c>
      <c r="AR16" s="312">
        <v>4660</v>
      </c>
      <c r="AS16" s="302">
        <v>85.493827160493836</v>
      </c>
      <c r="AT16" s="164">
        <v>13.674568965517244</v>
      </c>
      <c r="AU16" s="165"/>
      <c r="AV16" s="600">
        <v>0.10938496754099593</v>
      </c>
      <c r="AW16" s="296"/>
      <c r="AX16" s="166"/>
      <c r="AY16" s="297"/>
      <c r="AZ16" s="322"/>
      <c r="BA16" s="323"/>
      <c r="BB16" s="323"/>
      <c r="BC16" s="317"/>
      <c r="BD16" s="317"/>
      <c r="BE16" s="317"/>
      <c r="BF16" s="317"/>
      <c r="BG16" s="162"/>
      <c r="BH16" s="232"/>
      <c r="BI16" s="232"/>
      <c r="BJ16" s="232"/>
      <c r="BK16" s="232"/>
      <c r="BL16" s="314"/>
      <c r="BM16" s="163"/>
      <c r="BN16" s="162"/>
      <c r="BO16" s="162"/>
      <c r="BP16" s="190"/>
      <c r="BQ16" s="609">
        <v>1.2</v>
      </c>
    </row>
    <row r="17" spans="1:69" s="42" customFormat="1" ht="24.95" customHeight="1" x14ac:dyDescent="0.25">
      <c r="A17" s="218" t="s">
        <v>51</v>
      </c>
      <c r="B17" s="219">
        <v>9</v>
      </c>
      <c r="C17" s="162">
        <v>10</v>
      </c>
      <c r="D17" s="162"/>
      <c r="E17" s="157"/>
      <c r="F17" s="157"/>
      <c r="G17" s="156"/>
      <c r="H17" s="156"/>
      <c r="I17" s="281" t="s">
        <v>213</v>
      </c>
      <c r="J17" s="281" t="s">
        <v>213</v>
      </c>
      <c r="K17" s="417" t="str">
        <f t="shared" si="2"/>
        <v/>
      </c>
      <c r="L17" s="281"/>
      <c r="M17" s="281"/>
      <c r="N17" s="417" t="str">
        <f t="shared" si="3"/>
        <v/>
      </c>
      <c r="O17" s="281"/>
      <c r="P17" s="281"/>
      <c r="Q17" s="417" t="str">
        <f t="shared" si="4"/>
        <v/>
      </c>
      <c r="R17" s="281"/>
      <c r="S17" s="281"/>
      <c r="T17" s="157"/>
      <c r="U17" s="157"/>
      <c r="V17" s="157"/>
      <c r="W17" s="157"/>
      <c r="X17" s="157"/>
      <c r="Y17" s="157"/>
      <c r="Z17" s="305" t="str">
        <f t="shared" ref="Z17:Z39" si="7">IF(AND(R17&lt;&gt;"",V17&lt;&gt;""),R17+V17,"")</f>
        <v/>
      </c>
      <c r="AA17" s="305" t="str">
        <f t="shared" ref="AA17:AA39" si="8">IF(AND(S17&lt;&gt;"",W17&lt;&gt;""),S17+W17,"")</f>
        <v/>
      </c>
      <c r="AB17" s="304" t="str">
        <f t="shared" si="5"/>
        <v/>
      </c>
      <c r="AC17" s="157"/>
      <c r="AD17" s="157"/>
      <c r="AE17" s="178" t="str">
        <f t="shared" si="6"/>
        <v/>
      </c>
      <c r="AF17" s="156"/>
      <c r="AG17" s="156"/>
      <c r="AH17" s="127"/>
      <c r="AI17" s="156"/>
      <c r="AJ17" s="156"/>
      <c r="AK17" s="289"/>
      <c r="AL17" s="309">
        <v>24.2</v>
      </c>
      <c r="AM17" s="598">
        <v>0.14000000000000001</v>
      </c>
      <c r="AN17" s="232"/>
      <c r="AO17" s="162">
        <v>720</v>
      </c>
      <c r="AP17" s="312" t="s">
        <v>213</v>
      </c>
      <c r="AQ17" s="312" t="s">
        <v>213</v>
      </c>
      <c r="AR17" s="312" t="s">
        <v>213</v>
      </c>
      <c r="AS17" s="302" t="s">
        <v>213</v>
      </c>
      <c r="AT17" s="164">
        <v>8.5053619302949066</v>
      </c>
      <c r="AU17" s="165"/>
      <c r="AV17" s="600" t="s">
        <v>213</v>
      </c>
      <c r="AW17" s="312"/>
      <c r="AX17" s="166"/>
      <c r="AY17" s="297"/>
      <c r="AZ17" s="322"/>
      <c r="BA17" s="323"/>
      <c r="BB17" s="323"/>
      <c r="BC17" s="317"/>
      <c r="BD17" s="317"/>
      <c r="BE17" s="317"/>
      <c r="BF17" s="317"/>
      <c r="BG17" s="162"/>
      <c r="BH17" s="232"/>
      <c r="BI17" s="232"/>
      <c r="BJ17" s="232"/>
      <c r="BK17" s="232"/>
      <c r="BL17" s="314"/>
      <c r="BM17" s="163"/>
      <c r="BN17" s="162"/>
      <c r="BO17" s="162"/>
      <c r="BP17" s="190"/>
      <c r="BQ17" s="609">
        <v>1.2</v>
      </c>
    </row>
    <row r="18" spans="1:69" s="42" customFormat="1" ht="24.95" customHeight="1" x14ac:dyDescent="0.25">
      <c r="A18" s="218" t="s">
        <v>52</v>
      </c>
      <c r="B18" s="219">
        <v>10</v>
      </c>
      <c r="C18" s="162">
        <v>11</v>
      </c>
      <c r="D18" s="162"/>
      <c r="E18" s="157"/>
      <c r="F18" s="157"/>
      <c r="G18" s="156"/>
      <c r="H18" s="156"/>
      <c r="I18" s="281" t="s">
        <v>213</v>
      </c>
      <c r="J18" s="281" t="s">
        <v>213</v>
      </c>
      <c r="K18" s="417" t="str">
        <f t="shared" si="2"/>
        <v/>
      </c>
      <c r="L18" s="281"/>
      <c r="M18" s="281"/>
      <c r="N18" s="417" t="str">
        <f t="shared" si="3"/>
        <v/>
      </c>
      <c r="O18" s="281"/>
      <c r="P18" s="281"/>
      <c r="Q18" s="417" t="str">
        <f t="shared" si="4"/>
        <v/>
      </c>
      <c r="R18" s="281"/>
      <c r="S18" s="281"/>
      <c r="T18" s="157"/>
      <c r="U18" s="157"/>
      <c r="V18" s="157"/>
      <c r="W18" s="157"/>
      <c r="X18" s="157"/>
      <c r="Y18" s="157"/>
      <c r="Z18" s="305" t="str">
        <f t="shared" si="7"/>
        <v/>
      </c>
      <c r="AA18" s="305" t="str">
        <f t="shared" si="8"/>
        <v/>
      </c>
      <c r="AB18" s="304" t="str">
        <f t="shared" si="5"/>
        <v/>
      </c>
      <c r="AC18" s="157"/>
      <c r="AD18" s="157"/>
      <c r="AE18" s="178" t="str">
        <f t="shared" si="6"/>
        <v/>
      </c>
      <c r="AF18" s="156"/>
      <c r="AG18" s="156"/>
      <c r="AH18" s="127"/>
      <c r="AI18" s="156"/>
      <c r="AJ18" s="156"/>
      <c r="AK18" s="289"/>
      <c r="AL18" s="309"/>
      <c r="AM18" s="598"/>
      <c r="AN18" s="232"/>
      <c r="AO18" s="162"/>
      <c r="AP18" s="312" t="s">
        <v>213</v>
      </c>
      <c r="AQ18" s="312" t="s">
        <v>213</v>
      </c>
      <c r="AR18" s="312" t="s">
        <v>213</v>
      </c>
      <c r="AS18" s="302" t="s">
        <v>213</v>
      </c>
      <c r="AT18" s="164">
        <v>8.5053619302949066</v>
      </c>
      <c r="AU18" s="165"/>
      <c r="AV18" s="600" t="s">
        <v>213</v>
      </c>
      <c r="AW18" s="312"/>
      <c r="AX18" s="166"/>
      <c r="AY18" s="297"/>
      <c r="AZ18" s="322"/>
      <c r="BA18" s="323"/>
      <c r="BB18" s="323"/>
      <c r="BC18" s="317"/>
      <c r="BD18" s="317"/>
      <c r="BE18" s="317"/>
      <c r="BF18" s="317"/>
      <c r="BG18" s="162"/>
      <c r="BH18" s="232"/>
      <c r="BI18" s="232"/>
      <c r="BJ18" s="232"/>
      <c r="BK18" s="232"/>
      <c r="BL18" s="314"/>
      <c r="BM18" s="163"/>
      <c r="BN18" s="162"/>
      <c r="BO18" s="162"/>
      <c r="BP18" s="190"/>
      <c r="BQ18" s="609"/>
    </row>
    <row r="19" spans="1:69" s="42" customFormat="1" ht="24.95" customHeight="1" x14ac:dyDescent="0.25">
      <c r="A19" s="218" t="s">
        <v>53</v>
      </c>
      <c r="B19" s="219">
        <v>11</v>
      </c>
      <c r="C19" s="162">
        <v>8</v>
      </c>
      <c r="D19" s="162"/>
      <c r="E19" s="157"/>
      <c r="F19" s="157"/>
      <c r="G19" s="156"/>
      <c r="H19" s="156"/>
      <c r="I19" s="281" t="s">
        <v>213</v>
      </c>
      <c r="J19" s="281" t="s">
        <v>213</v>
      </c>
      <c r="K19" s="417" t="str">
        <f t="shared" si="2"/>
        <v/>
      </c>
      <c r="L19" s="281"/>
      <c r="M19" s="281"/>
      <c r="N19" s="417" t="str">
        <f t="shared" si="3"/>
        <v/>
      </c>
      <c r="O19" s="281"/>
      <c r="P19" s="281"/>
      <c r="Q19" s="417" t="str">
        <f t="shared" si="4"/>
        <v/>
      </c>
      <c r="R19" s="281"/>
      <c r="S19" s="281"/>
      <c r="T19" s="157"/>
      <c r="U19" s="157"/>
      <c r="V19" s="157"/>
      <c r="W19" s="157"/>
      <c r="X19" s="157"/>
      <c r="Y19" s="157"/>
      <c r="Z19" s="305" t="str">
        <f t="shared" si="7"/>
        <v/>
      </c>
      <c r="AA19" s="305" t="str">
        <f t="shared" si="8"/>
        <v/>
      </c>
      <c r="AB19" s="304" t="str">
        <f t="shared" si="5"/>
        <v/>
      </c>
      <c r="AC19" s="157"/>
      <c r="AD19" s="157"/>
      <c r="AE19" s="178" t="str">
        <f t="shared" si="6"/>
        <v/>
      </c>
      <c r="AF19" s="156"/>
      <c r="AG19" s="156"/>
      <c r="AH19" s="127"/>
      <c r="AI19" s="156"/>
      <c r="AJ19" s="156"/>
      <c r="AK19" s="289"/>
      <c r="AL19" s="309">
        <v>24.3</v>
      </c>
      <c r="AM19" s="598">
        <v>0.15</v>
      </c>
      <c r="AN19" s="232"/>
      <c r="AO19" s="162">
        <v>750</v>
      </c>
      <c r="AP19" s="312" t="s">
        <v>213</v>
      </c>
      <c r="AQ19" s="312" t="s">
        <v>213</v>
      </c>
      <c r="AR19" s="312" t="s">
        <v>213</v>
      </c>
      <c r="AS19" s="302" t="s">
        <v>213</v>
      </c>
      <c r="AT19" s="164">
        <v>9.5557228915662655</v>
      </c>
      <c r="AU19" s="165"/>
      <c r="AV19" s="600" t="s">
        <v>213</v>
      </c>
      <c r="AW19" s="312"/>
      <c r="AX19" s="166"/>
      <c r="AY19" s="297"/>
      <c r="AZ19" s="322"/>
      <c r="BA19" s="323"/>
      <c r="BB19" s="323"/>
      <c r="BC19" s="317"/>
      <c r="BD19" s="317"/>
      <c r="BE19" s="317"/>
      <c r="BF19" s="317"/>
      <c r="BG19" s="162"/>
      <c r="BH19" s="232"/>
      <c r="BI19" s="232"/>
      <c r="BJ19" s="232"/>
      <c r="BK19" s="232"/>
      <c r="BL19" s="314"/>
      <c r="BM19" s="163"/>
      <c r="BN19" s="162"/>
      <c r="BO19" s="162"/>
      <c r="BP19" s="190"/>
      <c r="BQ19" s="609">
        <v>1.1000000000000001</v>
      </c>
    </row>
    <row r="20" spans="1:69" s="42" customFormat="1" ht="24.95" customHeight="1" x14ac:dyDescent="0.25">
      <c r="A20" s="218" t="s">
        <v>47</v>
      </c>
      <c r="B20" s="219">
        <v>12</v>
      </c>
      <c r="C20" s="162">
        <v>9</v>
      </c>
      <c r="D20" s="162"/>
      <c r="E20" s="157">
        <v>7.97</v>
      </c>
      <c r="F20" s="157">
        <v>7.63</v>
      </c>
      <c r="G20" s="156">
        <v>2780</v>
      </c>
      <c r="H20" s="156">
        <v>1387</v>
      </c>
      <c r="I20" s="281">
        <v>221.99999999999994</v>
      </c>
      <c r="J20" s="281">
        <v>3.7499999999999689</v>
      </c>
      <c r="K20" s="417">
        <f t="shared" si="2"/>
        <v>98.310810810810821</v>
      </c>
      <c r="L20" s="281">
        <v>274</v>
      </c>
      <c r="M20" s="281">
        <v>20</v>
      </c>
      <c r="N20" s="417">
        <f t="shared" si="3"/>
        <v>92.700729927007302</v>
      </c>
      <c r="O20" s="281">
        <v>632</v>
      </c>
      <c r="P20" s="281">
        <v>16</v>
      </c>
      <c r="Q20" s="417">
        <f t="shared" si="4"/>
        <v>97.468354430379748</v>
      </c>
      <c r="R20" s="281"/>
      <c r="S20" s="281"/>
      <c r="T20" s="157"/>
      <c r="U20" s="157"/>
      <c r="V20" s="157"/>
      <c r="W20" s="157"/>
      <c r="X20" s="157"/>
      <c r="Y20" s="157"/>
      <c r="Z20" s="305" t="str">
        <f t="shared" si="7"/>
        <v/>
      </c>
      <c r="AA20" s="305" t="str">
        <f t="shared" si="8"/>
        <v/>
      </c>
      <c r="AB20" s="304" t="str">
        <f t="shared" si="5"/>
        <v/>
      </c>
      <c r="AC20" s="157"/>
      <c r="AD20" s="157"/>
      <c r="AE20" s="178" t="str">
        <f t="shared" si="6"/>
        <v/>
      </c>
      <c r="AF20" s="156"/>
      <c r="AG20" s="156"/>
      <c r="AH20" s="127" t="s">
        <v>214</v>
      </c>
      <c r="AI20" s="156" t="s">
        <v>215</v>
      </c>
      <c r="AJ20" s="156" t="s">
        <v>216</v>
      </c>
      <c r="AK20" s="289" t="s">
        <v>216</v>
      </c>
      <c r="AL20" s="309">
        <v>24.2</v>
      </c>
      <c r="AM20" s="598">
        <v>0.15</v>
      </c>
      <c r="AN20" s="232"/>
      <c r="AO20" s="162">
        <v>750</v>
      </c>
      <c r="AP20" s="312">
        <v>283.37531486146099</v>
      </c>
      <c r="AQ20" s="312">
        <v>2646.6666666666665</v>
      </c>
      <c r="AR20" s="312">
        <v>4125</v>
      </c>
      <c r="AS20" s="302">
        <v>84.634760705289679</v>
      </c>
      <c r="AT20" s="164">
        <v>8.3049738219895293</v>
      </c>
      <c r="AU20" s="165"/>
      <c r="AV20" s="600">
        <v>7.3423013023205964E-3</v>
      </c>
      <c r="AW20" s="312">
        <v>20</v>
      </c>
      <c r="AX20" s="166"/>
      <c r="AY20" s="297"/>
      <c r="AZ20" s="322"/>
      <c r="BA20" s="323"/>
      <c r="BB20" s="323"/>
      <c r="BC20" s="317"/>
      <c r="BD20" s="317"/>
      <c r="BE20" s="317"/>
      <c r="BF20" s="317"/>
      <c r="BG20" s="162"/>
      <c r="BH20" s="232"/>
      <c r="BI20" s="232"/>
      <c r="BJ20" s="232"/>
      <c r="BK20" s="232"/>
      <c r="BL20" s="314"/>
      <c r="BM20" s="163"/>
      <c r="BN20" s="162"/>
      <c r="BO20" s="162"/>
      <c r="BP20" s="190"/>
      <c r="BQ20" s="609">
        <v>1.1000000000000001</v>
      </c>
    </row>
    <row r="21" spans="1:69" s="42" customFormat="1" ht="24.95" customHeight="1" x14ac:dyDescent="0.25">
      <c r="A21" s="218" t="s">
        <v>48</v>
      </c>
      <c r="B21" s="219">
        <v>13</v>
      </c>
      <c r="C21" s="162">
        <v>8</v>
      </c>
      <c r="D21" s="162"/>
      <c r="E21" s="157"/>
      <c r="F21" s="157"/>
      <c r="G21" s="156"/>
      <c r="H21" s="156"/>
      <c r="I21" s="281" t="s">
        <v>213</v>
      </c>
      <c r="J21" s="281" t="s">
        <v>213</v>
      </c>
      <c r="K21" s="417" t="str">
        <f t="shared" si="2"/>
        <v/>
      </c>
      <c r="L21" s="281"/>
      <c r="M21" s="281"/>
      <c r="N21" s="417" t="str">
        <f t="shared" si="3"/>
        <v/>
      </c>
      <c r="O21" s="281"/>
      <c r="P21" s="281"/>
      <c r="Q21" s="417" t="str">
        <f t="shared" si="4"/>
        <v/>
      </c>
      <c r="R21" s="281"/>
      <c r="S21" s="281"/>
      <c r="T21" s="157"/>
      <c r="U21" s="157"/>
      <c r="V21" s="157"/>
      <c r="W21" s="157"/>
      <c r="X21" s="157"/>
      <c r="Y21" s="157"/>
      <c r="Z21" s="305" t="str">
        <f t="shared" si="7"/>
        <v/>
      </c>
      <c r="AA21" s="305" t="str">
        <f t="shared" si="8"/>
        <v/>
      </c>
      <c r="AB21" s="304" t="str">
        <f t="shared" si="5"/>
        <v/>
      </c>
      <c r="AC21" s="157"/>
      <c r="AD21" s="157"/>
      <c r="AE21" s="178" t="str">
        <f t="shared" si="6"/>
        <v/>
      </c>
      <c r="AF21" s="156"/>
      <c r="AG21" s="156"/>
      <c r="AH21" s="127"/>
      <c r="AI21" s="156"/>
      <c r="AJ21" s="156"/>
      <c r="AK21" s="289"/>
      <c r="AL21" s="309">
        <v>24</v>
      </c>
      <c r="AM21" s="598">
        <v>0.25</v>
      </c>
      <c r="AN21" s="232"/>
      <c r="AO21" s="162">
        <v>720</v>
      </c>
      <c r="AP21" s="312" t="s">
        <v>213</v>
      </c>
      <c r="AQ21" s="312" t="s">
        <v>213</v>
      </c>
      <c r="AR21" s="312" t="s">
        <v>213</v>
      </c>
      <c r="AS21" s="302" t="s">
        <v>213</v>
      </c>
      <c r="AT21" s="164">
        <v>9.5557228915662655</v>
      </c>
      <c r="AU21" s="165"/>
      <c r="AV21" s="600" t="s">
        <v>213</v>
      </c>
      <c r="AW21" s="312"/>
      <c r="AX21" s="166"/>
      <c r="AY21" s="297"/>
      <c r="AZ21" s="322"/>
      <c r="BA21" s="323"/>
      <c r="BB21" s="323"/>
      <c r="BC21" s="317"/>
      <c r="BD21" s="317"/>
      <c r="BE21" s="317"/>
      <c r="BF21" s="317"/>
      <c r="BG21" s="162"/>
      <c r="BH21" s="232"/>
      <c r="BI21" s="232"/>
      <c r="BJ21" s="232"/>
      <c r="BK21" s="232"/>
      <c r="BL21" s="314"/>
      <c r="BM21" s="163"/>
      <c r="BN21" s="162"/>
      <c r="BO21" s="162"/>
      <c r="BP21" s="190"/>
      <c r="BQ21" s="609">
        <v>1.1000000000000001</v>
      </c>
    </row>
    <row r="22" spans="1:69" s="42" customFormat="1" ht="24.95" customHeight="1" x14ac:dyDescent="0.25">
      <c r="A22" s="218" t="s">
        <v>49</v>
      </c>
      <c r="B22" s="219">
        <v>14</v>
      </c>
      <c r="C22" s="162">
        <v>11</v>
      </c>
      <c r="D22" s="162"/>
      <c r="E22" s="157"/>
      <c r="F22" s="157"/>
      <c r="G22" s="156"/>
      <c r="H22" s="156"/>
      <c r="I22" s="281" t="s">
        <v>213</v>
      </c>
      <c r="J22" s="281" t="s">
        <v>213</v>
      </c>
      <c r="K22" s="417" t="str">
        <f t="shared" si="2"/>
        <v/>
      </c>
      <c r="L22" s="281"/>
      <c r="M22" s="281"/>
      <c r="N22" s="417" t="str">
        <f t="shared" si="3"/>
        <v/>
      </c>
      <c r="O22" s="281"/>
      <c r="P22" s="281"/>
      <c r="Q22" s="417" t="str">
        <f t="shared" si="4"/>
        <v/>
      </c>
      <c r="R22" s="281"/>
      <c r="S22" s="281"/>
      <c r="T22" s="157"/>
      <c r="U22" s="157"/>
      <c r="V22" s="157"/>
      <c r="W22" s="157"/>
      <c r="X22" s="157"/>
      <c r="Y22" s="157"/>
      <c r="Z22" s="305" t="str">
        <f t="shared" si="7"/>
        <v/>
      </c>
      <c r="AA22" s="305" t="str">
        <f t="shared" si="8"/>
        <v/>
      </c>
      <c r="AB22" s="304" t="str">
        <f t="shared" si="5"/>
        <v/>
      </c>
      <c r="AC22" s="157"/>
      <c r="AD22" s="157"/>
      <c r="AE22" s="178" t="str">
        <f t="shared" si="6"/>
        <v/>
      </c>
      <c r="AF22" s="156"/>
      <c r="AG22" s="156"/>
      <c r="AH22" s="127"/>
      <c r="AI22" s="156"/>
      <c r="AJ22" s="156"/>
      <c r="AK22" s="289"/>
      <c r="AL22" s="309">
        <v>24</v>
      </c>
      <c r="AM22" s="598">
        <v>0.13</v>
      </c>
      <c r="AN22" s="232"/>
      <c r="AO22" s="162">
        <v>730</v>
      </c>
      <c r="AP22" s="312" t="s">
        <v>213</v>
      </c>
      <c r="AQ22" s="312" t="s">
        <v>213</v>
      </c>
      <c r="AR22" s="312" t="s">
        <v>213</v>
      </c>
      <c r="AS22" s="302" t="s">
        <v>213</v>
      </c>
      <c r="AT22" s="164">
        <v>9.5557228915662655</v>
      </c>
      <c r="AU22" s="165"/>
      <c r="AV22" s="600" t="s">
        <v>213</v>
      </c>
      <c r="AW22" s="312"/>
      <c r="AX22" s="166"/>
      <c r="AY22" s="297"/>
      <c r="AZ22" s="322"/>
      <c r="BA22" s="323"/>
      <c r="BB22" s="323"/>
      <c r="BC22" s="317"/>
      <c r="BD22" s="317"/>
      <c r="BE22" s="317"/>
      <c r="BF22" s="317"/>
      <c r="BG22" s="162"/>
      <c r="BH22" s="232"/>
      <c r="BI22" s="232"/>
      <c r="BJ22" s="232"/>
      <c r="BK22" s="232"/>
      <c r="BL22" s="314"/>
      <c r="BM22" s="163"/>
      <c r="BN22" s="162"/>
      <c r="BO22" s="162"/>
      <c r="BP22" s="190"/>
      <c r="BQ22" s="609">
        <v>1</v>
      </c>
    </row>
    <row r="23" spans="1:69" s="42" customFormat="1" ht="24.95" customHeight="1" x14ac:dyDescent="0.25">
      <c r="A23" s="218" t="s">
        <v>50</v>
      </c>
      <c r="B23" s="219">
        <v>15</v>
      </c>
      <c r="C23" s="162">
        <v>17</v>
      </c>
      <c r="D23" s="162"/>
      <c r="E23" s="157">
        <v>7.37</v>
      </c>
      <c r="F23" s="157">
        <v>7.31</v>
      </c>
      <c r="G23" s="156">
        <v>1805</v>
      </c>
      <c r="H23" s="156">
        <v>1407</v>
      </c>
      <c r="I23" s="281">
        <v>347.99999999999994</v>
      </c>
      <c r="J23" s="281">
        <v>6.1111111111111311</v>
      </c>
      <c r="K23" s="417">
        <f t="shared" si="2"/>
        <v>98.243933588761166</v>
      </c>
      <c r="L23" s="281">
        <v>546.85714285714289</v>
      </c>
      <c r="M23" s="281">
        <v>3.6666666666666781</v>
      </c>
      <c r="N23" s="417">
        <f t="shared" si="3"/>
        <v>99.329501915708818</v>
      </c>
      <c r="O23" s="281">
        <v>994.28571428571422</v>
      </c>
      <c r="P23" s="281">
        <v>15.277777777777827</v>
      </c>
      <c r="Q23" s="417">
        <f t="shared" si="4"/>
        <v>98.463441890166024</v>
      </c>
      <c r="R23" s="281"/>
      <c r="S23" s="281"/>
      <c r="T23" s="157"/>
      <c r="U23" s="157"/>
      <c r="V23" s="157"/>
      <c r="W23" s="157"/>
      <c r="X23" s="157"/>
      <c r="Y23" s="157"/>
      <c r="Z23" s="305" t="str">
        <f t="shared" si="7"/>
        <v/>
      </c>
      <c r="AA23" s="305" t="str">
        <f t="shared" si="8"/>
        <v/>
      </c>
      <c r="AB23" s="304" t="str">
        <f t="shared" si="5"/>
        <v/>
      </c>
      <c r="AC23" s="157"/>
      <c r="AD23" s="157"/>
      <c r="AE23" s="178" t="str">
        <f t="shared" si="6"/>
        <v/>
      </c>
      <c r="AF23" s="156"/>
      <c r="AG23" s="156"/>
      <c r="AH23" s="127" t="s">
        <v>214</v>
      </c>
      <c r="AI23" s="156" t="s">
        <v>215</v>
      </c>
      <c r="AJ23" s="156" t="s">
        <v>216</v>
      </c>
      <c r="AK23" s="289" t="s">
        <v>216</v>
      </c>
      <c r="AL23" s="309">
        <v>23.9</v>
      </c>
      <c r="AM23" s="598">
        <v>0.24</v>
      </c>
      <c r="AN23" s="232"/>
      <c r="AO23" s="162">
        <v>700</v>
      </c>
      <c r="AP23" s="312">
        <v>326.08695652173907</v>
      </c>
      <c r="AQ23" s="312">
        <v>2146.666666666667</v>
      </c>
      <c r="AR23" s="312">
        <v>4620</v>
      </c>
      <c r="AS23" s="302">
        <v>87.888198757763973</v>
      </c>
      <c r="AT23" s="164">
        <v>4.7778614457831328</v>
      </c>
      <c r="AU23" s="165"/>
      <c r="AV23" s="600">
        <v>3.4126879243834438E-2</v>
      </c>
      <c r="AW23" s="312"/>
      <c r="AX23" s="166"/>
      <c r="AY23" s="297"/>
      <c r="AZ23" s="322"/>
      <c r="BA23" s="323"/>
      <c r="BB23" s="323"/>
      <c r="BC23" s="317"/>
      <c r="BD23" s="317"/>
      <c r="BE23" s="317"/>
      <c r="BF23" s="317"/>
      <c r="BG23" s="162"/>
      <c r="BH23" s="232"/>
      <c r="BI23" s="232"/>
      <c r="BJ23" s="232"/>
      <c r="BK23" s="232"/>
      <c r="BL23" s="314"/>
      <c r="BM23" s="163"/>
      <c r="BN23" s="162"/>
      <c r="BO23" s="162"/>
      <c r="BP23" s="190"/>
      <c r="BQ23" s="609">
        <v>1</v>
      </c>
    </row>
    <row r="24" spans="1:69" s="42" customFormat="1" ht="24.95" customHeight="1" x14ac:dyDescent="0.25">
      <c r="A24" s="218" t="s">
        <v>51</v>
      </c>
      <c r="B24" s="219">
        <v>16</v>
      </c>
      <c r="C24" s="162">
        <v>10</v>
      </c>
      <c r="D24" s="162"/>
      <c r="E24" s="157"/>
      <c r="F24" s="157"/>
      <c r="G24" s="156"/>
      <c r="H24" s="156"/>
      <c r="I24" s="281" t="s">
        <v>213</v>
      </c>
      <c r="J24" s="281" t="s">
        <v>213</v>
      </c>
      <c r="K24" s="417" t="str">
        <f t="shared" si="2"/>
        <v/>
      </c>
      <c r="L24" s="281"/>
      <c r="M24" s="281"/>
      <c r="N24" s="417" t="str">
        <f t="shared" si="3"/>
        <v/>
      </c>
      <c r="O24" s="281"/>
      <c r="P24" s="281"/>
      <c r="Q24" s="417" t="str">
        <f t="shared" si="4"/>
        <v/>
      </c>
      <c r="R24" s="281"/>
      <c r="S24" s="281"/>
      <c r="T24" s="157"/>
      <c r="U24" s="157"/>
      <c r="V24" s="157"/>
      <c r="W24" s="157"/>
      <c r="X24" s="157"/>
      <c r="Y24" s="157"/>
      <c r="Z24" s="305" t="str">
        <f t="shared" si="7"/>
        <v/>
      </c>
      <c r="AA24" s="305" t="str">
        <f t="shared" si="8"/>
        <v/>
      </c>
      <c r="AB24" s="304" t="str">
        <f t="shared" si="5"/>
        <v/>
      </c>
      <c r="AC24" s="157"/>
      <c r="AD24" s="157"/>
      <c r="AE24" s="178" t="str">
        <f t="shared" si="6"/>
        <v/>
      </c>
      <c r="AF24" s="156"/>
      <c r="AG24" s="156"/>
      <c r="AH24" s="127"/>
      <c r="AI24" s="156"/>
      <c r="AJ24" s="156"/>
      <c r="AK24" s="289"/>
      <c r="AL24" s="309">
        <v>23.6</v>
      </c>
      <c r="AM24" s="598">
        <v>0.16</v>
      </c>
      <c r="AN24" s="232"/>
      <c r="AO24" s="162">
        <v>700</v>
      </c>
      <c r="AP24" s="312" t="s">
        <v>213</v>
      </c>
      <c r="AQ24" s="312" t="s">
        <v>213</v>
      </c>
      <c r="AR24" s="312" t="s">
        <v>213</v>
      </c>
      <c r="AS24" s="302" t="s">
        <v>213</v>
      </c>
      <c r="AT24" s="164">
        <v>8.2295719844357986</v>
      </c>
      <c r="AU24" s="165"/>
      <c r="AV24" s="600" t="s">
        <v>213</v>
      </c>
      <c r="AW24" s="312"/>
      <c r="AX24" s="166"/>
      <c r="AY24" s="297"/>
      <c r="AZ24" s="322"/>
      <c r="BA24" s="323"/>
      <c r="BB24" s="323"/>
      <c r="BC24" s="317"/>
      <c r="BD24" s="317"/>
      <c r="BE24" s="317"/>
      <c r="BF24" s="317"/>
      <c r="BG24" s="162"/>
      <c r="BH24" s="232"/>
      <c r="BI24" s="232"/>
      <c r="BJ24" s="232"/>
      <c r="BK24" s="232"/>
      <c r="BL24" s="314"/>
      <c r="BM24" s="163"/>
      <c r="BN24" s="162"/>
      <c r="BO24" s="162"/>
      <c r="BP24" s="190"/>
      <c r="BQ24" s="609">
        <v>1</v>
      </c>
    </row>
    <row r="25" spans="1:69" s="42" customFormat="1" ht="24.95" customHeight="1" x14ac:dyDescent="0.25">
      <c r="A25" s="218" t="s">
        <v>52</v>
      </c>
      <c r="B25" s="219">
        <v>17</v>
      </c>
      <c r="C25" s="162">
        <v>12</v>
      </c>
      <c r="D25" s="162"/>
      <c r="E25" s="157"/>
      <c r="F25" s="157"/>
      <c r="G25" s="156"/>
      <c r="H25" s="156"/>
      <c r="I25" s="281" t="s">
        <v>213</v>
      </c>
      <c r="J25" s="281" t="s">
        <v>213</v>
      </c>
      <c r="K25" s="417" t="str">
        <f t="shared" si="2"/>
        <v/>
      </c>
      <c r="L25" s="281"/>
      <c r="M25" s="281"/>
      <c r="N25" s="417" t="str">
        <f t="shared" si="3"/>
        <v/>
      </c>
      <c r="O25" s="281"/>
      <c r="P25" s="281"/>
      <c r="Q25" s="417" t="str">
        <f t="shared" si="4"/>
        <v/>
      </c>
      <c r="R25" s="281"/>
      <c r="S25" s="281"/>
      <c r="T25" s="157"/>
      <c r="U25" s="157"/>
      <c r="V25" s="157"/>
      <c r="W25" s="157"/>
      <c r="X25" s="157"/>
      <c r="Y25" s="157"/>
      <c r="Z25" s="305" t="str">
        <f t="shared" si="7"/>
        <v/>
      </c>
      <c r="AA25" s="305" t="str">
        <f t="shared" si="8"/>
        <v/>
      </c>
      <c r="AB25" s="304" t="str">
        <f t="shared" si="5"/>
        <v/>
      </c>
      <c r="AC25" s="157"/>
      <c r="AD25" s="157"/>
      <c r="AE25" s="178" t="str">
        <f t="shared" si="6"/>
        <v/>
      </c>
      <c r="AF25" s="156"/>
      <c r="AG25" s="156"/>
      <c r="AH25" s="127"/>
      <c r="AI25" s="156"/>
      <c r="AJ25" s="156"/>
      <c r="AK25" s="289"/>
      <c r="AL25" s="309"/>
      <c r="AM25" s="598"/>
      <c r="AN25" s="232"/>
      <c r="AO25" s="162"/>
      <c r="AP25" s="312" t="s">
        <v>213</v>
      </c>
      <c r="AQ25" s="312" t="s">
        <v>213</v>
      </c>
      <c r="AR25" s="312" t="s">
        <v>213</v>
      </c>
      <c r="AS25" s="302" t="s">
        <v>213</v>
      </c>
      <c r="AT25" s="164">
        <v>8.2295719844357986</v>
      </c>
      <c r="AU25" s="165"/>
      <c r="AV25" s="600" t="s">
        <v>213</v>
      </c>
      <c r="AW25" s="312"/>
      <c r="AX25" s="166"/>
      <c r="AY25" s="297"/>
      <c r="AZ25" s="322"/>
      <c r="BA25" s="323"/>
      <c r="BB25" s="323"/>
      <c r="BC25" s="317"/>
      <c r="BD25" s="317"/>
      <c r="BE25" s="317"/>
      <c r="BF25" s="317"/>
      <c r="BG25" s="162"/>
      <c r="BH25" s="232"/>
      <c r="BI25" s="232"/>
      <c r="BJ25" s="232"/>
      <c r="BK25" s="232"/>
      <c r="BL25" s="314"/>
      <c r="BM25" s="163"/>
      <c r="BN25" s="162"/>
      <c r="BO25" s="162"/>
      <c r="BP25" s="190"/>
      <c r="BQ25" s="609"/>
    </row>
    <row r="26" spans="1:69" s="42" customFormat="1" ht="24.95" customHeight="1" x14ac:dyDescent="0.25">
      <c r="A26" s="218" t="s">
        <v>53</v>
      </c>
      <c r="B26" s="219">
        <v>18</v>
      </c>
      <c r="C26" s="162">
        <v>9</v>
      </c>
      <c r="D26" s="162"/>
      <c r="E26" s="157"/>
      <c r="F26" s="157"/>
      <c r="G26" s="156"/>
      <c r="H26" s="156"/>
      <c r="I26" s="281" t="s">
        <v>213</v>
      </c>
      <c r="J26" s="281" t="s">
        <v>213</v>
      </c>
      <c r="K26" s="417" t="str">
        <f t="shared" si="2"/>
        <v/>
      </c>
      <c r="L26" s="281"/>
      <c r="M26" s="281"/>
      <c r="N26" s="417" t="str">
        <f t="shared" si="3"/>
        <v/>
      </c>
      <c r="O26" s="281"/>
      <c r="P26" s="281"/>
      <c r="Q26" s="417" t="str">
        <f t="shared" si="4"/>
        <v/>
      </c>
      <c r="R26" s="281"/>
      <c r="S26" s="281"/>
      <c r="T26" s="157"/>
      <c r="U26" s="157"/>
      <c r="V26" s="157"/>
      <c r="W26" s="157"/>
      <c r="X26" s="157"/>
      <c r="Y26" s="157"/>
      <c r="Z26" s="305" t="str">
        <f t="shared" si="7"/>
        <v/>
      </c>
      <c r="AA26" s="305" t="str">
        <f t="shared" si="8"/>
        <v/>
      </c>
      <c r="AB26" s="304" t="str">
        <f t="shared" si="5"/>
        <v/>
      </c>
      <c r="AC26" s="157"/>
      <c r="AD26" s="157"/>
      <c r="AE26" s="178" t="str">
        <f t="shared" si="6"/>
        <v/>
      </c>
      <c r="AF26" s="156"/>
      <c r="AG26" s="156"/>
      <c r="AH26" s="127"/>
      <c r="AI26" s="156"/>
      <c r="AJ26" s="156"/>
      <c r="AK26" s="289"/>
      <c r="AL26" s="309">
        <v>23.4</v>
      </c>
      <c r="AM26" s="598">
        <v>0.12</v>
      </c>
      <c r="AN26" s="232"/>
      <c r="AO26" s="162">
        <v>660</v>
      </c>
      <c r="AP26" s="312" t="s">
        <v>213</v>
      </c>
      <c r="AQ26" s="312" t="s">
        <v>213</v>
      </c>
      <c r="AR26" s="312" t="s">
        <v>213</v>
      </c>
      <c r="AS26" s="302" t="s">
        <v>213</v>
      </c>
      <c r="AT26" s="164">
        <v>8.7156593406593412</v>
      </c>
      <c r="AU26" s="165"/>
      <c r="AV26" s="600" t="s">
        <v>213</v>
      </c>
      <c r="AW26" s="312"/>
      <c r="AX26" s="166"/>
      <c r="AY26" s="297"/>
      <c r="AZ26" s="322"/>
      <c r="BA26" s="323"/>
      <c r="BB26" s="323"/>
      <c r="BC26" s="317"/>
      <c r="BD26" s="317"/>
      <c r="BE26" s="317"/>
      <c r="BF26" s="317"/>
      <c r="BG26" s="162"/>
      <c r="BH26" s="232"/>
      <c r="BI26" s="232"/>
      <c r="BJ26" s="232"/>
      <c r="BK26" s="232"/>
      <c r="BL26" s="314"/>
      <c r="BM26" s="163"/>
      <c r="BN26" s="162"/>
      <c r="BO26" s="162"/>
      <c r="BP26" s="190"/>
      <c r="BQ26" s="609">
        <v>1</v>
      </c>
    </row>
    <row r="27" spans="1:69" s="42" customFormat="1" ht="24.95" customHeight="1" x14ac:dyDescent="0.25">
      <c r="A27" s="218" t="s">
        <v>47</v>
      </c>
      <c r="B27" s="219">
        <v>19</v>
      </c>
      <c r="C27" s="162">
        <v>16</v>
      </c>
      <c r="D27" s="162"/>
      <c r="E27" s="157">
        <v>7.97</v>
      </c>
      <c r="F27" s="157">
        <v>7.85</v>
      </c>
      <c r="G27" s="156">
        <v>2320</v>
      </c>
      <c r="H27" s="156">
        <v>1480</v>
      </c>
      <c r="I27" s="281">
        <v>95.999999999999972</v>
      </c>
      <c r="J27" s="281">
        <v>4.7999999999999705</v>
      </c>
      <c r="K27" s="417">
        <f t="shared" si="2"/>
        <v>95.000000000000028</v>
      </c>
      <c r="L27" s="281">
        <v>167.75</v>
      </c>
      <c r="M27" s="281">
        <v>0.72</v>
      </c>
      <c r="N27" s="417">
        <f t="shared" si="3"/>
        <v>99.570789865871831</v>
      </c>
      <c r="O27" s="281">
        <v>305</v>
      </c>
      <c r="P27" s="281">
        <v>3</v>
      </c>
      <c r="Q27" s="417">
        <f t="shared" si="4"/>
        <v>99.016393442622956</v>
      </c>
      <c r="R27" s="281">
        <v>149.6</v>
      </c>
      <c r="S27" s="281">
        <v>2.4000000000000004</v>
      </c>
      <c r="T27" s="157">
        <v>100</v>
      </c>
      <c r="U27" s="157">
        <v>0.7</v>
      </c>
      <c r="V27" s="157">
        <v>0.4</v>
      </c>
      <c r="W27" s="157">
        <v>0.8</v>
      </c>
      <c r="X27" s="157"/>
      <c r="Y27" s="157"/>
      <c r="Z27" s="305">
        <f t="shared" si="7"/>
        <v>150</v>
      </c>
      <c r="AA27" s="305">
        <f t="shared" si="8"/>
        <v>3.2</v>
      </c>
      <c r="AB27" s="304">
        <f t="shared" si="5"/>
        <v>97.866666666666674</v>
      </c>
      <c r="AC27" s="157">
        <v>11.4</v>
      </c>
      <c r="AD27" s="157">
        <v>0.4</v>
      </c>
      <c r="AE27" s="178">
        <f t="shared" si="6"/>
        <v>96.491228070175438</v>
      </c>
      <c r="AF27" s="156"/>
      <c r="AG27" s="156"/>
      <c r="AH27" s="127" t="s">
        <v>214</v>
      </c>
      <c r="AI27" s="156" t="s">
        <v>215</v>
      </c>
      <c r="AJ27" s="156" t="s">
        <v>216</v>
      </c>
      <c r="AK27" s="289" t="s">
        <v>216</v>
      </c>
      <c r="AL27" s="309">
        <v>23.2</v>
      </c>
      <c r="AM27" s="598">
        <v>0.69</v>
      </c>
      <c r="AN27" s="232"/>
      <c r="AO27" s="162">
        <v>650</v>
      </c>
      <c r="AP27" s="312">
        <v>288.46153846153851</v>
      </c>
      <c r="AQ27" s="312">
        <v>2253.333333333333</v>
      </c>
      <c r="AR27" s="312">
        <v>4220</v>
      </c>
      <c r="AS27" s="302">
        <v>87.426035502958584</v>
      </c>
      <c r="AT27" s="164">
        <v>4.8287671232876717</v>
      </c>
      <c r="AU27" s="165"/>
      <c r="AV27" s="600">
        <v>9.386321988613314E-3</v>
      </c>
      <c r="AW27" s="312">
        <v>40</v>
      </c>
      <c r="AX27" s="166"/>
      <c r="AY27" s="297"/>
      <c r="AZ27" s="322"/>
      <c r="BA27" s="323"/>
      <c r="BB27" s="323"/>
      <c r="BC27" s="317"/>
      <c r="BD27" s="317"/>
      <c r="BE27" s="317"/>
      <c r="BF27" s="317"/>
      <c r="BG27" s="162"/>
      <c r="BH27" s="232"/>
      <c r="BI27" s="232"/>
      <c r="BJ27" s="232"/>
      <c r="BK27" s="232"/>
      <c r="BL27" s="314"/>
      <c r="BM27" s="163"/>
      <c r="BN27" s="162"/>
      <c r="BO27" s="162"/>
      <c r="BP27" s="190"/>
      <c r="BQ27" s="609">
        <v>1</v>
      </c>
    </row>
    <row r="28" spans="1:69" s="42" customFormat="1" ht="24.95" customHeight="1" x14ac:dyDescent="0.25">
      <c r="A28" s="218" t="s">
        <v>48</v>
      </c>
      <c r="B28" s="219">
        <v>20</v>
      </c>
      <c r="C28" s="162">
        <v>13</v>
      </c>
      <c r="D28" s="162"/>
      <c r="E28" s="157"/>
      <c r="F28" s="157"/>
      <c r="G28" s="156"/>
      <c r="H28" s="156"/>
      <c r="I28" s="281" t="s">
        <v>213</v>
      </c>
      <c r="J28" s="281" t="s">
        <v>213</v>
      </c>
      <c r="K28" s="417" t="str">
        <f t="shared" si="2"/>
        <v/>
      </c>
      <c r="L28" s="281"/>
      <c r="M28" s="281"/>
      <c r="N28" s="417" t="str">
        <f t="shared" si="3"/>
        <v/>
      </c>
      <c r="O28" s="281"/>
      <c r="P28" s="281"/>
      <c r="Q28" s="417" t="str">
        <f t="shared" si="4"/>
        <v/>
      </c>
      <c r="R28" s="281"/>
      <c r="S28" s="281"/>
      <c r="T28" s="157"/>
      <c r="U28" s="157"/>
      <c r="V28" s="157"/>
      <c r="W28" s="157"/>
      <c r="X28" s="157"/>
      <c r="Y28" s="157"/>
      <c r="Z28" s="305" t="str">
        <f t="shared" si="7"/>
        <v/>
      </c>
      <c r="AA28" s="305" t="str">
        <f t="shared" si="8"/>
        <v/>
      </c>
      <c r="AB28" s="304" t="str">
        <f t="shared" si="5"/>
        <v/>
      </c>
      <c r="AC28" s="157"/>
      <c r="AD28" s="157"/>
      <c r="AE28" s="178" t="str">
        <f t="shared" si="6"/>
        <v/>
      </c>
      <c r="AF28" s="156"/>
      <c r="AG28" s="156"/>
      <c r="AH28" s="127"/>
      <c r="AI28" s="156"/>
      <c r="AJ28" s="156"/>
      <c r="AK28" s="289"/>
      <c r="AL28" s="309">
        <v>22.8</v>
      </c>
      <c r="AM28" s="598">
        <v>1.1299999999999999</v>
      </c>
      <c r="AN28" s="232"/>
      <c r="AO28" s="162">
        <v>650</v>
      </c>
      <c r="AP28" s="312" t="s">
        <v>213</v>
      </c>
      <c r="AQ28" s="312" t="s">
        <v>213</v>
      </c>
      <c r="AR28" s="312" t="s">
        <v>213</v>
      </c>
      <c r="AS28" s="302" t="s">
        <v>213</v>
      </c>
      <c r="AT28" s="164">
        <v>9.821981424148607</v>
      </c>
      <c r="AU28" s="165"/>
      <c r="AV28" s="600" t="s">
        <v>213</v>
      </c>
      <c r="AW28" s="312"/>
      <c r="AX28" s="166"/>
      <c r="AY28" s="297"/>
      <c r="AZ28" s="322"/>
      <c r="BA28" s="323"/>
      <c r="BB28" s="323"/>
      <c r="BC28" s="317"/>
      <c r="BD28" s="317"/>
      <c r="BE28" s="317"/>
      <c r="BF28" s="317"/>
      <c r="BG28" s="162"/>
      <c r="BH28" s="232"/>
      <c r="BI28" s="232"/>
      <c r="BJ28" s="232"/>
      <c r="BK28" s="232"/>
      <c r="BL28" s="314"/>
      <c r="BM28" s="163"/>
      <c r="BN28" s="162"/>
      <c r="BO28" s="162"/>
      <c r="BP28" s="190"/>
      <c r="BQ28" s="609">
        <v>1</v>
      </c>
    </row>
    <row r="29" spans="1:69" s="42" customFormat="1" ht="24.95" customHeight="1" x14ac:dyDescent="0.25">
      <c r="A29" s="218" t="s">
        <v>49</v>
      </c>
      <c r="B29" s="219">
        <v>21</v>
      </c>
      <c r="C29" s="162">
        <v>10</v>
      </c>
      <c r="D29" s="162"/>
      <c r="E29" s="157"/>
      <c r="F29" s="157"/>
      <c r="G29" s="156"/>
      <c r="H29" s="156"/>
      <c r="I29" s="281" t="s">
        <v>213</v>
      </c>
      <c r="J29" s="281" t="s">
        <v>213</v>
      </c>
      <c r="K29" s="417" t="str">
        <f t="shared" si="2"/>
        <v/>
      </c>
      <c r="L29" s="281"/>
      <c r="M29" s="281"/>
      <c r="N29" s="417" t="str">
        <f t="shared" si="3"/>
        <v/>
      </c>
      <c r="O29" s="281"/>
      <c r="P29" s="281"/>
      <c r="Q29" s="417" t="str">
        <f t="shared" si="4"/>
        <v/>
      </c>
      <c r="R29" s="281"/>
      <c r="S29" s="281"/>
      <c r="T29" s="157"/>
      <c r="U29" s="157"/>
      <c r="V29" s="157"/>
      <c r="W29" s="157"/>
      <c r="X29" s="157"/>
      <c r="Y29" s="157"/>
      <c r="Z29" s="305" t="str">
        <f t="shared" si="7"/>
        <v/>
      </c>
      <c r="AA29" s="305" t="str">
        <f t="shared" si="8"/>
        <v/>
      </c>
      <c r="AB29" s="304" t="str">
        <f t="shared" si="5"/>
        <v/>
      </c>
      <c r="AC29" s="157"/>
      <c r="AD29" s="157"/>
      <c r="AE29" s="178" t="str">
        <f t="shared" si="6"/>
        <v/>
      </c>
      <c r="AF29" s="156"/>
      <c r="AG29" s="156"/>
      <c r="AH29" s="127"/>
      <c r="AI29" s="156"/>
      <c r="AJ29" s="156"/>
      <c r="AK29" s="289"/>
      <c r="AL29" s="309">
        <v>22.5</v>
      </c>
      <c r="AM29" s="598">
        <v>0.94</v>
      </c>
      <c r="AN29" s="232"/>
      <c r="AO29" s="162">
        <v>650</v>
      </c>
      <c r="AP29" s="312" t="s">
        <v>213</v>
      </c>
      <c r="AQ29" s="312" t="s">
        <v>213</v>
      </c>
      <c r="AR29" s="312" t="s">
        <v>213</v>
      </c>
      <c r="AS29" s="302" t="s">
        <v>213</v>
      </c>
      <c r="AT29" s="164">
        <v>9.821981424148607</v>
      </c>
      <c r="AU29" s="165"/>
      <c r="AV29" s="600" t="s">
        <v>213</v>
      </c>
      <c r="AW29" s="312"/>
      <c r="AX29" s="166"/>
      <c r="AY29" s="297"/>
      <c r="AZ29" s="322"/>
      <c r="BA29" s="323"/>
      <c r="BB29" s="323"/>
      <c r="BC29" s="317"/>
      <c r="BD29" s="317"/>
      <c r="BE29" s="317"/>
      <c r="BF29" s="317"/>
      <c r="BG29" s="162"/>
      <c r="BH29" s="232"/>
      <c r="BI29" s="232"/>
      <c r="BJ29" s="232"/>
      <c r="BK29" s="232"/>
      <c r="BL29" s="314"/>
      <c r="BM29" s="163"/>
      <c r="BN29" s="162"/>
      <c r="BO29" s="162"/>
      <c r="BP29" s="190"/>
      <c r="BQ29" s="609">
        <v>1</v>
      </c>
    </row>
    <row r="30" spans="1:69" s="42" customFormat="1" ht="24.95" customHeight="1" x14ac:dyDescent="0.25">
      <c r="A30" s="218" t="s">
        <v>50</v>
      </c>
      <c r="B30" s="219">
        <v>22</v>
      </c>
      <c r="C30" s="162">
        <v>9</v>
      </c>
      <c r="D30" s="162"/>
      <c r="E30" s="157">
        <v>8.07</v>
      </c>
      <c r="F30" s="157">
        <v>7.38</v>
      </c>
      <c r="G30" s="156">
        <v>3060</v>
      </c>
      <c r="H30" s="156">
        <v>1234</v>
      </c>
      <c r="I30" s="281">
        <v>351.99999999999977</v>
      </c>
      <c r="J30" s="281">
        <v>3.8888888888888462</v>
      </c>
      <c r="K30" s="417">
        <f t="shared" si="2"/>
        <v>98.895202020202035</v>
      </c>
      <c r="L30" s="281">
        <v>553.14285714285688</v>
      </c>
      <c r="M30" s="281">
        <v>2.3333333333333073</v>
      </c>
      <c r="N30" s="417">
        <f t="shared" si="3"/>
        <v>99.578168044077159</v>
      </c>
      <c r="O30" s="281">
        <v>1005.7142857142851</v>
      </c>
      <c r="P30" s="281">
        <v>9.7222222222221149</v>
      </c>
      <c r="Q30" s="417">
        <f t="shared" si="4"/>
        <v>99.033301767676775</v>
      </c>
      <c r="R30" s="281"/>
      <c r="S30" s="281"/>
      <c r="T30" s="157"/>
      <c r="U30" s="157"/>
      <c r="V30" s="157"/>
      <c r="W30" s="157"/>
      <c r="X30" s="157"/>
      <c r="Y30" s="157"/>
      <c r="Z30" s="305" t="str">
        <f t="shared" si="7"/>
        <v/>
      </c>
      <c r="AA30" s="305" t="str">
        <f t="shared" si="8"/>
        <v/>
      </c>
      <c r="AB30" s="304" t="str">
        <f t="shared" si="5"/>
        <v/>
      </c>
      <c r="AC30" s="157"/>
      <c r="AD30" s="157"/>
      <c r="AE30" s="178" t="str">
        <f t="shared" si="6"/>
        <v/>
      </c>
      <c r="AF30" s="156"/>
      <c r="AG30" s="156"/>
      <c r="AH30" s="127" t="s">
        <v>214</v>
      </c>
      <c r="AI30" s="156" t="s">
        <v>215</v>
      </c>
      <c r="AJ30" s="156" t="s">
        <v>216</v>
      </c>
      <c r="AK30" s="289" t="s">
        <v>216</v>
      </c>
      <c r="AL30" s="309">
        <v>22.6</v>
      </c>
      <c r="AM30" s="598">
        <v>1.1000000000000001</v>
      </c>
      <c r="AN30" s="232"/>
      <c r="AO30" s="162">
        <v>620</v>
      </c>
      <c r="AP30" s="312">
        <v>285.27607361963192</v>
      </c>
      <c r="AQ30" s="312">
        <v>2173.3333333333335</v>
      </c>
      <c r="AR30" s="312">
        <v>4880</v>
      </c>
      <c r="AS30" s="302">
        <v>85.889570552147248</v>
      </c>
      <c r="AT30" s="164">
        <v>12.344357976653697</v>
      </c>
      <c r="AU30" s="165"/>
      <c r="AV30" s="600">
        <v>1.8050608835101709E-2</v>
      </c>
      <c r="AW30" s="312"/>
      <c r="AX30" s="166"/>
      <c r="AY30" s="297"/>
      <c r="AZ30" s="322"/>
      <c r="BA30" s="323"/>
      <c r="BB30" s="323"/>
      <c r="BC30" s="317"/>
      <c r="BD30" s="317"/>
      <c r="BE30" s="317"/>
      <c r="BF30" s="317"/>
      <c r="BG30" s="162"/>
      <c r="BH30" s="232"/>
      <c r="BI30" s="232"/>
      <c r="BJ30" s="232"/>
      <c r="BK30" s="232"/>
      <c r="BL30" s="314"/>
      <c r="BM30" s="163"/>
      <c r="BN30" s="162"/>
      <c r="BO30" s="162"/>
      <c r="BP30" s="190"/>
      <c r="BQ30" s="609">
        <v>1</v>
      </c>
    </row>
    <row r="31" spans="1:69" s="42" customFormat="1" ht="24.95" customHeight="1" x14ac:dyDescent="0.25">
      <c r="A31" s="218" t="s">
        <v>51</v>
      </c>
      <c r="B31" s="219">
        <v>23</v>
      </c>
      <c r="C31" s="162">
        <v>12</v>
      </c>
      <c r="D31" s="162"/>
      <c r="E31" s="157"/>
      <c r="F31" s="157"/>
      <c r="G31" s="156"/>
      <c r="H31" s="156"/>
      <c r="I31" s="281" t="s">
        <v>213</v>
      </c>
      <c r="J31" s="281" t="s">
        <v>213</v>
      </c>
      <c r="K31" s="417" t="str">
        <f t="shared" si="2"/>
        <v/>
      </c>
      <c r="L31" s="281"/>
      <c r="M31" s="281"/>
      <c r="N31" s="417" t="str">
        <f t="shared" si="3"/>
        <v/>
      </c>
      <c r="O31" s="281"/>
      <c r="P31" s="281"/>
      <c r="Q31" s="417" t="str">
        <f t="shared" si="4"/>
        <v/>
      </c>
      <c r="R31" s="281"/>
      <c r="S31" s="281"/>
      <c r="T31" s="157"/>
      <c r="U31" s="157"/>
      <c r="V31" s="157"/>
      <c r="W31" s="157"/>
      <c r="X31" s="157"/>
      <c r="Y31" s="157"/>
      <c r="Z31" s="305" t="str">
        <f t="shared" si="7"/>
        <v/>
      </c>
      <c r="AA31" s="305" t="str">
        <f t="shared" si="8"/>
        <v/>
      </c>
      <c r="AB31" s="304" t="str">
        <f t="shared" si="5"/>
        <v/>
      </c>
      <c r="AC31" s="157"/>
      <c r="AD31" s="157"/>
      <c r="AE31" s="178" t="str">
        <f t="shared" si="6"/>
        <v/>
      </c>
      <c r="AF31" s="156"/>
      <c r="AG31" s="156"/>
      <c r="AH31" s="127"/>
      <c r="AI31" s="156"/>
      <c r="AJ31" s="156"/>
      <c r="AK31" s="289"/>
      <c r="AL31" s="309">
        <v>21.6</v>
      </c>
      <c r="AM31" s="598">
        <v>1.07</v>
      </c>
      <c r="AN31" s="232"/>
      <c r="AO31" s="162">
        <v>620</v>
      </c>
      <c r="AP31" s="312" t="s">
        <v>213</v>
      </c>
      <c r="AQ31" s="312" t="s">
        <v>213</v>
      </c>
      <c r="AR31" s="312"/>
      <c r="AS31" s="302" t="s">
        <v>213</v>
      </c>
      <c r="AT31" s="164">
        <v>7.2266514806378144</v>
      </c>
      <c r="AU31" s="165"/>
      <c r="AV31" s="600" t="s">
        <v>213</v>
      </c>
      <c r="AW31" s="312"/>
      <c r="AX31" s="166"/>
      <c r="AY31" s="297"/>
      <c r="AZ31" s="322"/>
      <c r="BA31" s="323"/>
      <c r="BB31" s="323"/>
      <c r="BC31" s="317"/>
      <c r="BD31" s="317"/>
      <c r="BE31" s="317"/>
      <c r="BF31" s="317"/>
      <c r="BG31" s="162"/>
      <c r="BH31" s="232"/>
      <c r="BI31" s="232"/>
      <c r="BJ31" s="232"/>
      <c r="BK31" s="232"/>
      <c r="BL31" s="314"/>
      <c r="BM31" s="163"/>
      <c r="BN31" s="162"/>
      <c r="BO31" s="162"/>
      <c r="BP31" s="190"/>
      <c r="BQ31" s="609">
        <v>1.2</v>
      </c>
    </row>
    <row r="32" spans="1:69" s="42" customFormat="1" ht="24.95" customHeight="1" x14ac:dyDescent="0.25">
      <c r="A32" s="218" t="s">
        <v>52</v>
      </c>
      <c r="B32" s="219">
        <v>24</v>
      </c>
      <c r="C32" s="162">
        <v>11</v>
      </c>
      <c r="D32" s="162"/>
      <c r="E32" s="157"/>
      <c r="F32" s="157"/>
      <c r="G32" s="156"/>
      <c r="H32" s="156"/>
      <c r="I32" s="281" t="s">
        <v>213</v>
      </c>
      <c r="J32" s="281" t="s">
        <v>213</v>
      </c>
      <c r="K32" s="417" t="str">
        <f t="shared" si="2"/>
        <v/>
      </c>
      <c r="L32" s="281"/>
      <c r="M32" s="281"/>
      <c r="N32" s="417" t="str">
        <f t="shared" si="3"/>
        <v/>
      </c>
      <c r="O32" s="281"/>
      <c r="P32" s="281"/>
      <c r="Q32" s="417" t="str">
        <f t="shared" si="4"/>
        <v/>
      </c>
      <c r="R32" s="281"/>
      <c r="S32" s="281"/>
      <c r="T32" s="157"/>
      <c r="U32" s="157"/>
      <c r="V32" s="157"/>
      <c r="W32" s="157"/>
      <c r="X32" s="157"/>
      <c r="Y32" s="157"/>
      <c r="Z32" s="305" t="str">
        <f t="shared" si="7"/>
        <v/>
      </c>
      <c r="AA32" s="305" t="str">
        <f t="shared" si="8"/>
        <v/>
      </c>
      <c r="AB32" s="304" t="str">
        <f t="shared" si="5"/>
        <v/>
      </c>
      <c r="AC32" s="157"/>
      <c r="AD32" s="157"/>
      <c r="AE32" s="178" t="str">
        <f t="shared" si="6"/>
        <v/>
      </c>
      <c r="AF32" s="156"/>
      <c r="AG32" s="156"/>
      <c r="AH32" s="127"/>
      <c r="AI32" s="156"/>
      <c r="AJ32" s="156"/>
      <c r="AK32" s="289"/>
      <c r="AL32" s="309"/>
      <c r="AM32" s="598"/>
      <c r="AN32" s="232"/>
      <c r="AO32" s="162"/>
      <c r="AP32" s="312" t="s">
        <v>213</v>
      </c>
      <c r="AQ32" s="312" t="s">
        <v>213</v>
      </c>
      <c r="AR32" s="312" t="s">
        <v>213</v>
      </c>
      <c r="AS32" s="302" t="s">
        <v>213</v>
      </c>
      <c r="AT32" s="164">
        <v>7.2266514806378144</v>
      </c>
      <c r="AU32" s="165"/>
      <c r="AV32" s="600" t="s">
        <v>213</v>
      </c>
      <c r="AW32" s="312"/>
      <c r="AX32" s="166"/>
      <c r="AY32" s="297"/>
      <c r="AZ32" s="322"/>
      <c r="BA32" s="323"/>
      <c r="BB32" s="323"/>
      <c r="BC32" s="317"/>
      <c r="BD32" s="317"/>
      <c r="BE32" s="317"/>
      <c r="BF32" s="317"/>
      <c r="BG32" s="162"/>
      <c r="BH32" s="232"/>
      <c r="BI32" s="232"/>
      <c r="BJ32" s="232"/>
      <c r="BK32" s="232"/>
      <c r="BL32" s="314"/>
      <c r="BM32" s="163"/>
      <c r="BN32" s="162"/>
      <c r="BO32" s="162"/>
      <c r="BP32" s="190"/>
      <c r="BQ32" s="609"/>
    </row>
    <row r="33" spans="1:69" s="42" customFormat="1" ht="24.95" customHeight="1" x14ac:dyDescent="0.25">
      <c r="A33" s="218" t="s">
        <v>53</v>
      </c>
      <c r="B33" s="219">
        <v>25</v>
      </c>
      <c r="C33" s="162">
        <v>11</v>
      </c>
      <c r="D33" s="162"/>
      <c r="E33" s="157"/>
      <c r="F33" s="157"/>
      <c r="G33" s="156"/>
      <c r="H33" s="156"/>
      <c r="I33" s="281" t="s">
        <v>213</v>
      </c>
      <c r="J33" s="281" t="s">
        <v>213</v>
      </c>
      <c r="K33" s="417" t="str">
        <f t="shared" si="2"/>
        <v/>
      </c>
      <c r="L33" s="281"/>
      <c r="M33" s="281"/>
      <c r="N33" s="417" t="str">
        <f t="shared" si="3"/>
        <v/>
      </c>
      <c r="O33" s="281"/>
      <c r="P33" s="281"/>
      <c r="Q33" s="417" t="str">
        <f t="shared" si="4"/>
        <v/>
      </c>
      <c r="R33" s="281"/>
      <c r="S33" s="281"/>
      <c r="T33" s="157"/>
      <c r="U33" s="157"/>
      <c r="V33" s="157"/>
      <c r="W33" s="157"/>
      <c r="X33" s="157"/>
      <c r="Y33" s="157"/>
      <c r="Z33" s="305" t="str">
        <f t="shared" si="7"/>
        <v/>
      </c>
      <c r="AA33" s="305" t="str">
        <f t="shared" si="8"/>
        <v/>
      </c>
      <c r="AB33" s="304" t="str">
        <f t="shared" si="5"/>
        <v/>
      </c>
      <c r="AC33" s="157"/>
      <c r="AD33" s="157"/>
      <c r="AE33" s="178" t="str">
        <f t="shared" si="6"/>
        <v/>
      </c>
      <c r="AF33" s="156"/>
      <c r="AG33" s="156"/>
      <c r="AH33" s="127"/>
      <c r="AI33" s="156"/>
      <c r="AJ33" s="156"/>
      <c r="AK33" s="289"/>
      <c r="AL33" s="309">
        <v>21.5</v>
      </c>
      <c r="AM33" s="598">
        <v>0.54</v>
      </c>
      <c r="AN33" s="232"/>
      <c r="AO33" s="162">
        <v>650</v>
      </c>
      <c r="AP33" s="312" t="s">
        <v>213</v>
      </c>
      <c r="AQ33" s="312" t="s">
        <v>213</v>
      </c>
      <c r="AR33" s="312" t="s">
        <v>213</v>
      </c>
      <c r="AS33" s="302" t="s">
        <v>213</v>
      </c>
      <c r="AT33" s="164">
        <v>8.1555269922879194</v>
      </c>
      <c r="AU33" s="165"/>
      <c r="AV33" s="600" t="s">
        <v>213</v>
      </c>
      <c r="AW33" s="312"/>
      <c r="AX33" s="166"/>
      <c r="AY33" s="297"/>
      <c r="AZ33" s="322"/>
      <c r="BA33" s="323"/>
      <c r="BB33" s="323"/>
      <c r="BC33" s="317"/>
      <c r="BD33" s="317"/>
      <c r="BE33" s="317"/>
      <c r="BF33" s="317"/>
      <c r="BG33" s="162"/>
      <c r="BH33" s="232"/>
      <c r="BI33" s="232"/>
      <c r="BJ33" s="232"/>
      <c r="BK33" s="232"/>
      <c r="BL33" s="314"/>
      <c r="BM33" s="163"/>
      <c r="BN33" s="162"/>
      <c r="BO33" s="162"/>
      <c r="BP33" s="190"/>
      <c r="BQ33" s="609">
        <v>1.2</v>
      </c>
    </row>
    <row r="34" spans="1:69" s="42" customFormat="1" ht="24.95" customHeight="1" x14ac:dyDescent="0.25">
      <c r="A34" s="218" t="s">
        <v>47</v>
      </c>
      <c r="B34" s="219">
        <v>26</v>
      </c>
      <c r="C34" s="162">
        <v>9</v>
      </c>
      <c r="D34" s="162"/>
      <c r="E34" s="157">
        <v>7.86</v>
      </c>
      <c r="F34" s="157">
        <v>7.55</v>
      </c>
      <c r="G34" s="156">
        <v>1796</v>
      </c>
      <c r="H34" s="156">
        <v>1406</v>
      </c>
      <c r="I34" s="281">
        <v>302</v>
      </c>
      <c r="J34" s="281">
        <v>11</v>
      </c>
      <c r="K34" s="417">
        <f t="shared" si="2"/>
        <v>96.357615894039739</v>
      </c>
      <c r="L34" s="281">
        <v>474.57142857142861</v>
      </c>
      <c r="M34" s="281">
        <v>6.6</v>
      </c>
      <c r="N34" s="417">
        <f t="shared" si="3"/>
        <v>98.609271523178805</v>
      </c>
      <c r="O34" s="281">
        <v>862.85714285714289</v>
      </c>
      <c r="P34" s="281">
        <v>27.5</v>
      </c>
      <c r="Q34" s="417">
        <f t="shared" si="4"/>
        <v>96.812913907284766</v>
      </c>
      <c r="R34" s="281"/>
      <c r="S34" s="281"/>
      <c r="T34" s="157"/>
      <c r="U34" s="157"/>
      <c r="V34" s="157"/>
      <c r="W34" s="157"/>
      <c r="X34" s="157"/>
      <c r="Y34" s="157"/>
      <c r="Z34" s="305" t="str">
        <f t="shared" si="7"/>
        <v/>
      </c>
      <c r="AA34" s="305" t="str">
        <f t="shared" si="8"/>
        <v/>
      </c>
      <c r="AB34" s="304" t="str">
        <f t="shared" si="5"/>
        <v/>
      </c>
      <c r="AC34" s="157"/>
      <c r="AD34" s="157"/>
      <c r="AE34" s="178" t="str">
        <f t="shared" si="6"/>
        <v/>
      </c>
      <c r="AF34" s="156"/>
      <c r="AG34" s="156"/>
      <c r="AH34" s="127" t="s">
        <v>214</v>
      </c>
      <c r="AI34" s="156" t="s">
        <v>215</v>
      </c>
      <c r="AJ34" s="156" t="s">
        <v>216</v>
      </c>
      <c r="AK34" s="289" t="s">
        <v>216</v>
      </c>
      <c r="AL34" s="309">
        <v>21.6</v>
      </c>
      <c r="AM34" s="598">
        <v>0.18</v>
      </c>
      <c r="AN34" s="232"/>
      <c r="AO34" s="162">
        <v>650</v>
      </c>
      <c r="AP34" s="312">
        <v>312.50000000000006</v>
      </c>
      <c r="AQ34" s="312">
        <v>2079.9999999999995</v>
      </c>
      <c r="AR34" s="312">
        <v>4410.0000000000018</v>
      </c>
      <c r="AS34" s="302">
        <v>86</v>
      </c>
      <c r="AT34" s="164">
        <v>10.539867109634553</v>
      </c>
      <c r="AU34" s="165"/>
      <c r="AV34" s="600">
        <v>1.6181513521939059E-2</v>
      </c>
      <c r="AW34" s="296"/>
      <c r="AX34" s="166"/>
      <c r="AY34" s="297"/>
      <c r="AZ34" s="322"/>
      <c r="BA34" s="323"/>
      <c r="BB34" s="323"/>
      <c r="BC34" s="317"/>
      <c r="BD34" s="317"/>
      <c r="BE34" s="317"/>
      <c r="BF34" s="317"/>
      <c r="BG34" s="162"/>
      <c r="BH34" s="232"/>
      <c r="BI34" s="232"/>
      <c r="BJ34" s="232"/>
      <c r="BK34" s="232"/>
      <c r="BL34" s="314"/>
      <c r="BM34" s="163"/>
      <c r="BN34" s="162"/>
      <c r="BO34" s="162"/>
      <c r="BP34" s="190"/>
      <c r="BQ34" s="609">
        <v>1.1000000000000001</v>
      </c>
    </row>
    <row r="35" spans="1:69" s="42" customFormat="1" ht="24.95" customHeight="1" x14ac:dyDescent="0.25">
      <c r="A35" s="218" t="s">
        <v>48</v>
      </c>
      <c r="B35" s="219">
        <v>27</v>
      </c>
      <c r="C35" s="162">
        <v>8</v>
      </c>
      <c r="D35" s="162"/>
      <c r="E35" s="157"/>
      <c r="F35" s="157"/>
      <c r="G35" s="156"/>
      <c r="H35" s="156"/>
      <c r="I35" s="281" t="s">
        <v>213</v>
      </c>
      <c r="J35" s="281" t="s">
        <v>213</v>
      </c>
      <c r="K35" s="417" t="str">
        <f t="shared" si="2"/>
        <v/>
      </c>
      <c r="L35" s="281"/>
      <c r="M35" s="281"/>
      <c r="N35" s="417" t="str">
        <f t="shared" si="3"/>
        <v/>
      </c>
      <c r="O35" s="281"/>
      <c r="P35" s="281"/>
      <c r="Q35" s="417" t="str">
        <f t="shared" si="4"/>
        <v/>
      </c>
      <c r="R35" s="281"/>
      <c r="S35" s="281"/>
      <c r="T35" s="157"/>
      <c r="U35" s="157"/>
      <c r="V35" s="157"/>
      <c r="W35" s="157"/>
      <c r="X35" s="157"/>
      <c r="Y35" s="157"/>
      <c r="Z35" s="305" t="str">
        <f t="shared" si="7"/>
        <v/>
      </c>
      <c r="AA35" s="305" t="str">
        <f t="shared" si="8"/>
        <v/>
      </c>
      <c r="AB35" s="304" t="str">
        <f t="shared" si="5"/>
        <v/>
      </c>
      <c r="AC35" s="157"/>
      <c r="AD35" s="157"/>
      <c r="AE35" s="178" t="str">
        <f t="shared" si="6"/>
        <v/>
      </c>
      <c r="AF35" s="156"/>
      <c r="AG35" s="156"/>
      <c r="AH35" s="127"/>
      <c r="AI35" s="156"/>
      <c r="AJ35" s="156"/>
      <c r="AK35" s="289"/>
      <c r="AL35" s="309">
        <v>21.5</v>
      </c>
      <c r="AM35" s="598">
        <v>0.3</v>
      </c>
      <c r="AN35" s="232"/>
      <c r="AO35" s="162">
        <v>600</v>
      </c>
      <c r="AP35" s="312" t="s">
        <v>213</v>
      </c>
      <c r="AQ35" s="312" t="s">
        <v>213</v>
      </c>
      <c r="AR35" s="312" t="s">
        <v>213</v>
      </c>
      <c r="AS35" s="302" t="s">
        <v>213</v>
      </c>
      <c r="AT35" s="164">
        <v>10.539867109634553</v>
      </c>
      <c r="AU35" s="165"/>
      <c r="AV35" s="600" t="s">
        <v>213</v>
      </c>
      <c r="AW35" s="296"/>
      <c r="AX35" s="166"/>
      <c r="AY35" s="297"/>
      <c r="AZ35" s="322"/>
      <c r="BA35" s="323"/>
      <c r="BB35" s="323"/>
      <c r="BC35" s="317"/>
      <c r="BD35" s="317"/>
      <c r="BE35" s="317"/>
      <c r="BF35" s="317"/>
      <c r="BG35" s="162"/>
      <c r="BH35" s="232"/>
      <c r="BI35" s="232"/>
      <c r="BJ35" s="232"/>
      <c r="BK35" s="232"/>
      <c r="BL35" s="314"/>
      <c r="BM35" s="163"/>
      <c r="BN35" s="162"/>
      <c r="BO35" s="162"/>
      <c r="BP35" s="190"/>
      <c r="BQ35" s="609">
        <v>1.2</v>
      </c>
    </row>
    <row r="36" spans="1:69" s="42" customFormat="1" ht="24.95" customHeight="1" x14ac:dyDescent="0.25">
      <c r="A36" s="218" t="s">
        <v>49</v>
      </c>
      <c r="B36" s="219">
        <v>28</v>
      </c>
      <c r="C36" s="162">
        <v>10</v>
      </c>
      <c r="D36" s="162"/>
      <c r="E36" s="157"/>
      <c r="F36" s="157"/>
      <c r="G36" s="156"/>
      <c r="H36" s="156"/>
      <c r="I36" s="281" t="s">
        <v>213</v>
      </c>
      <c r="J36" s="281" t="s">
        <v>213</v>
      </c>
      <c r="K36" s="417" t="str">
        <f t="shared" si="2"/>
        <v/>
      </c>
      <c r="L36" s="281"/>
      <c r="M36" s="281"/>
      <c r="N36" s="417" t="str">
        <f t="shared" si="3"/>
        <v/>
      </c>
      <c r="O36" s="281"/>
      <c r="P36" s="281"/>
      <c r="Q36" s="417" t="str">
        <f t="shared" si="4"/>
        <v/>
      </c>
      <c r="R36" s="281"/>
      <c r="S36" s="281"/>
      <c r="T36" s="157"/>
      <c r="U36" s="157"/>
      <c r="V36" s="157"/>
      <c r="W36" s="157"/>
      <c r="X36" s="157"/>
      <c r="Y36" s="157"/>
      <c r="Z36" s="305" t="str">
        <f t="shared" si="7"/>
        <v/>
      </c>
      <c r="AA36" s="305" t="str">
        <f t="shared" si="8"/>
        <v/>
      </c>
      <c r="AB36" s="304" t="str">
        <f t="shared" si="5"/>
        <v/>
      </c>
      <c r="AC36" s="157"/>
      <c r="AD36" s="157"/>
      <c r="AE36" s="178" t="str">
        <f t="shared" si="6"/>
        <v/>
      </c>
      <c r="AF36" s="156"/>
      <c r="AG36" s="156"/>
      <c r="AH36" s="127"/>
      <c r="AI36" s="156"/>
      <c r="AJ36" s="156"/>
      <c r="AK36" s="289"/>
      <c r="AL36" s="309">
        <v>21.4</v>
      </c>
      <c r="AM36" s="598">
        <v>0.35</v>
      </c>
      <c r="AN36" s="232"/>
      <c r="AO36" s="162">
        <v>600</v>
      </c>
      <c r="AP36" s="312" t="s">
        <v>213</v>
      </c>
      <c r="AQ36" s="312" t="s">
        <v>213</v>
      </c>
      <c r="AR36" s="312" t="s">
        <v>213</v>
      </c>
      <c r="AS36" s="302" t="s">
        <v>213</v>
      </c>
      <c r="AT36" s="164">
        <v>10.539867109634553</v>
      </c>
      <c r="AU36" s="165"/>
      <c r="AV36" s="600"/>
      <c r="AW36" s="296"/>
      <c r="AX36" s="166"/>
      <c r="AY36" s="297"/>
      <c r="AZ36" s="322"/>
      <c r="BA36" s="323"/>
      <c r="BB36" s="323"/>
      <c r="BC36" s="317"/>
      <c r="BD36" s="317"/>
      <c r="BE36" s="317"/>
      <c r="BF36" s="317"/>
      <c r="BG36" s="162"/>
      <c r="BH36" s="232"/>
      <c r="BI36" s="232"/>
      <c r="BJ36" s="232"/>
      <c r="BK36" s="232"/>
      <c r="BL36" s="314"/>
      <c r="BM36" s="163"/>
      <c r="BN36" s="162"/>
      <c r="BO36" s="162"/>
      <c r="BP36" s="190"/>
      <c r="BQ36" s="609">
        <v>1.2</v>
      </c>
    </row>
    <row r="37" spans="1:69" s="42" customFormat="1" ht="24.95" customHeight="1" x14ac:dyDescent="0.25">
      <c r="A37" s="218" t="s">
        <v>50</v>
      </c>
      <c r="B37" s="219">
        <v>29</v>
      </c>
      <c r="C37" s="162">
        <v>9</v>
      </c>
      <c r="D37" s="162"/>
      <c r="E37" s="157">
        <v>7.91</v>
      </c>
      <c r="F37" s="157">
        <v>7.67</v>
      </c>
      <c r="G37" s="156">
        <v>1811</v>
      </c>
      <c r="H37" s="156">
        <v>1322</v>
      </c>
      <c r="I37" s="281">
        <v>328.00000000000023</v>
      </c>
      <c r="J37" s="281">
        <v>11.49999999999998</v>
      </c>
      <c r="K37" s="417">
        <f t="shared" si="2"/>
        <v>96.493902439024396</v>
      </c>
      <c r="L37" s="281">
        <v>515.4285714285719</v>
      </c>
      <c r="M37" s="281">
        <v>6.8999999999999879</v>
      </c>
      <c r="N37" s="417">
        <f t="shared" si="3"/>
        <v>98.66130820399114</v>
      </c>
      <c r="O37" s="281">
        <v>937.14285714285791</v>
      </c>
      <c r="P37" s="281">
        <v>28.74999999999995</v>
      </c>
      <c r="Q37" s="417">
        <f t="shared" si="4"/>
        <v>96.932164634146346</v>
      </c>
      <c r="R37" s="281"/>
      <c r="S37" s="281"/>
      <c r="T37" s="157"/>
      <c r="U37" s="157"/>
      <c r="V37" s="157"/>
      <c r="W37" s="157"/>
      <c r="X37" s="157"/>
      <c r="Y37" s="157"/>
      <c r="Z37" s="305" t="str">
        <f t="shared" si="7"/>
        <v/>
      </c>
      <c r="AA37" s="305" t="str">
        <f t="shared" si="8"/>
        <v/>
      </c>
      <c r="AB37" s="304" t="str">
        <f t="shared" si="5"/>
        <v/>
      </c>
      <c r="AC37" s="157"/>
      <c r="AD37" s="157"/>
      <c r="AE37" s="178" t="str">
        <f t="shared" si="6"/>
        <v/>
      </c>
      <c r="AF37" s="156"/>
      <c r="AG37" s="156"/>
      <c r="AH37" s="127" t="s">
        <v>214</v>
      </c>
      <c r="AI37" s="156" t="s">
        <v>215</v>
      </c>
      <c r="AJ37" s="156" t="s">
        <v>216</v>
      </c>
      <c r="AK37" s="289" t="s">
        <v>216</v>
      </c>
      <c r="AL37" s="309">
        <v>21.7</v>
      </c>
      <c r="AM37" s="598">
        <v>0.46</v>
      </c>
      <c r="AN37" s="232"/>
      <c r="AO37" s="162">
        <v>620</v>
      </c>
      <c r="AP37" s="312">
        <v>308.97009966777404</v>
      </c>
      <c r="AQ37" s="312">
        <v>2006.6666666666667</v>
      </c>
      <c r="AR37" s="312">
        <v>4560</v>
      </c>
      <c r="AS37" s="302">
        <v>85.38205980066445</v>
      </c>
      <c r="AT37" s="164">
        <v>7.6630434782608701</v>
      </c>
      <c r="AU37" s="165"/>
      <c r="AV37" s="600">
        <v>1.8216885962697809E-2</v>
      </c>
      <c r="AW37" s="296"/>
      <c r="AX37" s="166"/>
      <c r="AY37" s="297"/>
      <c r="AZ37" s="322"/>
      <c r="BA37" s="323"/>
      <c r="BB37" s="323"/>
      <c r="BC37" s="317"/>
      <c r="BD37" s="317"/>
      <c r="BE37" s="317"/>
      <c r="BF37" s="317"/>
      <c r="BG37" s="162"/>
      <c r="BH37" s="232"/>
      <c r="BI37" s="232"/>
      <c r="BJ37" s="232"/>
      <c r="BK37" s="232"/>
      <c r="BL37" s="314"/>
      <c r="BM37" s="163"/>
      <c r="BN37" s="162"/>
      <c r="BO37" s="162"/>
      <c r="BP37" s="190"/>
      <c r="BQ37" s="609">
        <v>1.5</v>
      </c>
    </row>
    <row r="38" spans="1:69" s="42" customFormat="1" ht="24.95" customHeight="1" x14ac:dyDescent="0.25">
      <c r="A38" s="218" t="s">
        <v>51</v>
      </c>
      <c r="B38" s="219">
        <v>30</v>
      </c>
      <c r="C38" s="162">
        <v>11</v>
      </c>
      <c r="D38" s="162"/>
      <c r="E38" s="157"/>
      <c r="F38" s="157"/>
      <c r="G38" s="156"/>
      <c r="H38" s="156"/>
      <c r="I38" s="281"/>
      <c r="J38" s="281"/>
      <c r="K38" s="417" t="str">
        <f t="shared" si="2"/>
        <v/>
      </c>
      <c r="L38" s="281"/>
      <c r="M38" s="281"/>
      <c r="N38" s="417" t="str">
        <f t="shared" si="3"/>
        <v/>
      </c>
      <c r="O38" s="281"/>
      <c r="P38" s="281"/>
      <c r="Q38" s="417" t="str">
        <f t="shared" si="4"/>
        <v/>
      </c>
      <c r="R38" s="281"/>
      <c r="S38" s="281"/>
      <c r="T38" s="157"/>
      <c r="U38" s="157"/>
      <c r="V38" s="157"/>
      <c r="W38" s="157"/>
      <c r="X38" s="157"/>
      <c r="Y38" s="157"/>
      <c r="Z38" s="305" t="str">
        <f t="shared" si="7"/>
        <v/>
      </c>
      <c r="AA38" s="305" t="str">
        <f t="shared" si="8"/>
        <v/>
      </c>
      <c r="AB38" s="304" t="str">
        <f t="shared" si="5"/>
        <v/>
      </c>
      <c r="AC38" s="157"/>
      <c r="AD38" s="157"/>
      <c r="AE38" s="178" t="str">
        <f t="shared" si="6"/>
        <v/>
      </c>
      <c r="AF38" s="156"/>
      <c r="AG38" s="156"/>
      <c r="AH38" s="127"/>
      <c r="AI38" s="156"/>
      <c r="AJ38" s="156"/>
      <c r="AK38" s="289"/>
      <c r="AL38" s="309">
        <v>21.8</v>
      </c>
      <c r="AM38" s="598">
        <v>0.19</v>
      </c>
      <c r="AN38" s="232"/>
      <c r="AO38" s="162">
        <v>600</v>
      </c>
      <c r="AP38" s="312"/>
      <c r="AQ38" s="312"/>
      <c r="AR38" s="312"/>
      <c r="AS38" s="302"/>
      <c r="AT38" s="164">
        <v>7.4384525205158276</v>
      </c>
      <c r="AU38" s="165">
        <v>147.13</v>
      </c>
      <c r="AV38" s="190"/>
      <c r="AW38" s="296"/>
      <c r="AX38" s="166"/>
      <c r="AY38" s="297"/>
      <c r="AZ38" s="322"/>
      <c r="BA38" s="323"/>
      <c r="BB38" s="323"/>
      <c r="BC38" s="317"/>
      <c r="BD38" s="317"/>
      <c r="BE38" s="317"/>
      <c r="BF38" s="317"/>
      <c r="BG38" s="162"/>
      <c r="BH38" s="232"/>
      <c r="BI38" s="232"/>
      <c r="BJ38" s="232"/>
      <c r="BK38" s="232"/>
      <c r="BL38" s="314"/>
      <c r="BM38" s="163"/>
      <c r="BN38" s="162"/>
      <c r="BO38" s="162"/>
      <c r="BP38" s="190"/>
      <c r="BQ38" s="609">
        <v>1.5</v>
      </c>
    </row>
    <row r="39" spans="1:69" s="42" customFormat="1" ht="24.95" customHeight="1" thickBot="1" x14ac:dyDescent="0.3">
      <c r="A39" s="220"/>
      <c r="B39" s="221"/>
      <c r="C39" s="167"/>
      <c r="D39" s="167"/>
      <c r="E39" s="157"/>
      <c r="F39" s="157"/>
      <c r="G39" s="156"/>
      <c r="H39" s="156"/>
      <c r="I39" s="281"/>
      <c r="J39" s="281"/>
      <c r="K39" s="417" t="str">
        <f t="shared" si="2"/>
        <v/>
      </c>
      <c r="L39" s="281"/>
      <c r="M39" s="281"/>
      <c r="N39" s="417" t="str">
        <f t="shared" si="3"/>
        <v/>
      </c>
      <c r="O39" s="281"/>
      <c r="P39" s="281"/>
      <c r="Q39" s="417" t="str">
        <f t="shared" si="4"/>
        <v/>
      </c>
      <c r="R39" s="281"/>
      <c r="S39" s="281"/>
      <c r="T39" s="157"/>
      <c r="U39" s="157"/>
      <c r="V39" s="157"/>
      <c r="W39" s="157"/>
      <c r="X39" s="157"/>
      <c r="Y39" s="157"/>
      <c r="Z39" s="305" t="str">
        <f t="shared" si="7"/>
        <v/>
      </c>
      <c r="AA39" s="305" t="str">
        <f t="shared" si="8"/>
        <v/>
      </c>
      <c r="AB39" s="304" t="str">
        <f t="shared" si="5"/>
        <v/>
      </c>
      <c r="AC39" s="157"/>
      <c r="AD39" s="157"/>
      <c r="AE39" s="178" t="str">
        <f t="shared" si="6"/>
        <v/>
      </c>
      <c r="AF39" s="156"/>
      <c r="AG39" s="156"/>
      <c r="AH39" s="127"/>
      <c r="AI39" s="156"/>
      <c r="AJ39" s="156"/>
      <c r="AK39" s="289"/>
      <c r="AL39" s="310"/>
      <c r="AM39" s="233"/>
      <c r="AN39" s="233"/>
      <c r="AO39" s="167"/>
      <c r="AP39" s="313"/>
      <c r="AQ39" s="313"/>
      <c r="AR39" s="313"/>
      <c r="AS39" s="303"/>
      <c r="AT39" s="169"/>
      <c r="AU39" s="170"/>
      <c r="AV39" s="293"/>
      <c r="AW39" s="299"/>
      <c r="AX39" s="171"/>
      <c r="AY39" s="300"/>
      <c r="AZ39" s="324"/>
      <c r="BA39" s="325"/>
      <c r="BB39" s="325"/>
      <c r="BC39" s="318"/>
      <c r="BD39" s="318"/>
      <c r="BE39" s="318"/>
      <c r="BF39" s="318"/>
      <c r="BG39" s="167"/>
      <c r="BH39" s="233"/>
      <c r="BI39" s="233"/>
      <c r="BJ39" s="233"/>
      <c r="BK39" s="233"/>
      <c r="BL39" s="315"/>
      <c r="BM39" s="168"/>
      <c r="BN39" s="167"/>
      <c r="BO39" s="167"/>
      <c r="BP39" s="293"/>
      <c r="BQ39" s="610"/>
    </row>
    <row r="40" spans="1:69" s="42" customFormat="1" ht="24.95" customHeight="1" thickBot="1" x14ac:dyDescent="0.3">
      <c r="A40" s="113" t="s">
        <v>11</v>
      </c>
      <c r="B40" s="242"/>
      <c r="C40" s="172">
        <f>IF(SUM(C9:C39)=0,"",SUM(C9:C39))</f>
        <v>335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>
        <f>SUM(AW9:AW39)</f>
        <v>60</v>
      </c>
      <c r="AX40" s="172">
        <f>SUM(AX9:AX39)</f>
        <v>0</v>
      </c>
      <c r="AY40" s="172">
        <f>SUM(AY9:AY39)</f>
        <v>0</v>
      </c>
      <c r="AZ40" s="177"/>
      <c r="BA40" s="177"/>
      <c r="BB40" s="172"/>
      <c r="BC40" s="172">
        <f>SUM(BC9:BC39)</f>
        <v>0</v>
      </c>
      <c r="BD40" s="177"/>
      <c r="BE40" s="177"/>
      <c r="BF40" s="423"/>
      <c r="BG40" s="424"/>
      <c r="BH40" s="424"/>
      <c r="BI40" s="424"/>
      <c r="BJ40" s="425"/>
      <c r="BK40" s="290"/>
      <c r="BL40" s="306"/>
      <c r="BM40" s="177"/>
      <c r="BN40" s="290"/>
      <c r="BO40" s="290"/>
      <c r="BP40" s="307"/>
      <c r="BQ40" s="611"/>
    </row>
    <row r="41" spans="1:69" s="42" customFormat="1" ht="24.95" customHeight="1" x14ac:dyDescent="0.25">
      <c r="A41" s="114" t="s">
        <v>12</v>
      </c>
      <c r="B41" s="243"/>
      <c r="C41" s="179">
        <f>IF(SUM(C9:C39)=0,"",AVERAGE(C9:C39))</f>
        <v>11.166666666666666</v>
      </c>
      <c r="D41" s="178" t="str">
        <f t="shared" ref="D41:AE41" si="9">IF(SUM(D9:D39)=0,"",AVERAGE(D9:D39))</f>
        <v/>
      </c>
      <c r="E41" s="179">
        <f t="shared" si="9"/>
        <v>7.6819999999999995</v>
      </c>
      <c r="F41" s="179">
        <f t="shared" si="9"/>
        <v>7.5250000000000012</v>
      </c>
      <c r="G41" s="178">
        <f t="shared" si="9"/>
        <v>2449.4</v>
      </c>
      <c r="H41" s="178">
        <f t="shared" si="9"/>
        <v>1427.7</v>
      </c>
      <c r="I41" s="178">
        <f t="shared" si="9"/>
        <v>411.6</v>
      </c>
      <c r="J41" s="178">
        <f t="shared" si="9"/>
        <v>5.9286842105263</v>
      </c>
      <c r="K41" s="180">
        <f t="shared" si="9"/>
        <v>97.124776705233998</v>
      </c>
      <c r="L41" s="178">
        <f t="shared" si="9"/>
        <v>639.987142857143</v>
      </c>
      <c r="M41" s="178">
        <f t="shared" si="9"/>
        <v>5.5322105263157848</v>
      </c>
      <c r="N41" s="180">
        <f t="shared" si="9"/>
        <v>98.108363313135015</v>
      </c>
      <c r="O41" s="178">
        <f t="shared" si="9"/>
        <v>1178.9857142857145</v>
      </c>
      <c r="P41" s="178">
        <f t="shared" si="9"/>
        <v>15.834210526315768</v>
      </c>
      <c r="Q41" s="180">
        <f t="shared" si="9"/>
        <v>97.326163250863559</v>
      </c>
      <c r="R41" s="180">
        <f t="shared" si="9"/>
        <v>128.4</v>
      </c>
      <c r="S41" s="180">
        <f t="shared" si="9"/>
        <v>2.4500000000000002</v>
      </c>
      <c r="T41" s="180">
        <f t="shared" si="9"/>
        <v>99.275000000000006</v>
      </c>
      <c r="U41" s="180">
        <f t="shared" si="9"/>
        <v>0.55000000000000004</v>
      </c>
      <c r="V41" s="179">
        <f t="shared" si="9"/>
        <v>0.35</v>
      </c>
      <c r="W41" s="179">
        <f t="shared" si="9"/>
        <v>0.45</v>
      </c>
      <c r="X41" s="179" t="str">
        <f t="shared" si="9"/>
        <v/>
      </c>
      <c r="Y41" s="179" t="str">
        <f t="shared" si="9"/>
        <v/>
      </c>
      <c r="Z41" s="180">
        <f t="shared" si="9"/>
        <v>128.75</v>
      </c>
      <c r="AA41" s="180">
        <f t="shared" si="9"/>
        <v>2.9000000000000004</v>
      </c>
      <c r="AB41" s="180">
        <f t="shared" si="9"/>
        <v>97.724031007751947</v>
      </c>
      <c r="AC41" s="180">
        <f t="shared" si="9"/>
        <v>9.8500000000000014</v>
      </c>
      <c r="AD41" s="180">
        <f t="shared" si="9"/>
        <v>0.45</v>
      </c>
      <c r="AE41" s="180">
        <f t="shared" si="9"/>
        <v>95.233565842316636</v>
      </c>
      <c r="AF41" s="178"/>
      <c r="AG41" s="178"/>
      <c r="AH41" s="178"/>
      <c r="AI41" s="178"/>
      <c r="AJ41" s="178"/>
      <c r="AK41" s="178"/>
      <c r="AL41" s="180">
        <f t="shared" ref="AL41:AY41" si="10">IF(SUM(AL9:AL39)=0,"",AVERAGE(AL9:AL39))</f>
        <v>23.15</v>
      </c>
      <c r="AM41" s="180">
        <f t="shared" si="10"/>
        <v>0.41346153846153844</v>
      </c>
      <c r="AN41" s="180" t="str">
        <f t="shared" si="10"/>
        <v/>
      </c>
      <c r="AO41" s="180">
        <f t="shared" si="10"/>
        <v>673.84615384615381</v>
      </c>
      <c r="AP41" s="180">
        <f t="shared" si="10"/>
        <v>301.51473264572149</v>
      </c>
      <c r="AQ41" s="180">
        <f t="shared" si="10"/>
        <v>2251.4814814814813</v>
      </c>
      <c r="AR41" s="180">
        <f t="shared" si="10"/>
        <v>4459.2222222222226</v>
      </c>
      <c r="AS41" s="180">
        <f t="shared" si="10"/>
        <v>86.251852214758088</v>
      </c>
      <c r="AT41" s="180">
        <f t="shared" si="10"/>
        <v>8.6903403663271046</v>
      </c>
      <c r="AU41" s="180">
        <f t="shared" si="10"/>
        <v>147.13</v>
      </c>
      <c r="AV41" s="180">
        <f t="shared" si="10"/>
        <v>2.5238283635757974E-2</v>
      </c>
      <c r="AW41" s="180">
        <f t="shared" si="10"/>
        <v>30</v>
      </c>
      <c r="AX41" s="180" t="str">
        <f t="shared" si="10"/>
        <v/>
      </c>
      <c r="AY41" s="180" t="str">
        <f t="shared" si="10"/>
        <v/>
      </c>
      <c r="AZ41" s="178"/>
      <c r="BA41" s="178"/>
      <c r="BB41" s="180" t="str">
        <f t="shared" ref="BB41:BE41" si="11">IF(SUM(BB9:BB39)=0,"",AVERAGE(BB9:BB39))</f>
        <v/>
      </c>
      <c r="BC41" s="180" t="str">
        <f t="shared" si="11"/>
        <v/>
      </c>
      <c r="BD41" s="180" t="str">
        <f t="shared" si="11"/>
        <v/>
      </c>
      <c r="BE41" s="180" t="str">
        <f t="shared" si="11"/>
        <v/>
      </c>
      <c r="BF41" s="426"/>
      <c r="BG41" s="426"/>
      <c r="BH41" s="426"/>
      <c r="BI41" s="426"/>
      <c r="BJ41" s="427"/>
      <c r="BK41" s="178"/>
      <c r="BL41" s="180"/>
      <c r="BM41" s="179"/>
      <c r="BN41" s="178"/>
      <c r="BO41" s="178"/>
      <c r="BP41" s="181"/>
      <c r="BQ41" s="612">
        <f t="shared" ref="BQ41" si="12">IF(SUM(BQ9:BQ39)=0,"",AVERAGE(BQ9:BQ39))</f>
        <v>1.1730769230769229</v>
      </c>
    </row>
    <row r="42" spans="1:69" s="42" customFormat="1" ht="24.95" customHeight="1" x14ac:dyDescent="0.25">
      <c r="A42" s="115" t="s">
        <v>14</v>
      </c>
      <c r="B42" s="244"/>
      <c r="C42" s="182">
        <f>MIN(C9:C39)</f>
        <v>8</v>
      </c>
      <c r="D42" s="182">
        <f t="shared" ref="D42:AE42" si="13">MIN(D9:D39)</f>
        <v>0</v>
      </c>
      <c r="E42" s="183">
        <f t="shared" si="13"/>
        <v>7.2</v>
      </c>
      <c r="F42" s="183">
        <f t="shared" si="13"/>
        <v>7.2</v>
      </c>
      <c r="G42" s="182">
        <f t="shared" si="13"/>
        <v>1702</v>
      </c>
      <c r="H42" s="182">
        <f t="shared" si="13"/>
        <v>1234</v>
      </c>
      <c r="I42" s="182">
        <f t="shared" si="13"/>
        <v>90</v>
      </c>
      <c r="J42" s="182">
        <f t="shared" si="13"/>
        <v>2.9999999999999813</v>
      </c>
      <c r="K42" s="184">
        <f t="shared" si="13"/>
        <v>94.921875000000028</v>
      </c>
      <c r="L42" s="182">
        <f t="shared" si="13"/>
        <v>137</v>
      </c>
      <c r="M42" s="182">
        <f t="shared" si="13"/>
        <v>0.72</v>
      </c>
      <c r="N42" s="184">
        <f t="shared" si="13"/>
        <v>92.700729927007302</v>
      </c>
      <c r="O42" s="182">
        <f t="shared" si="13"/>
        <v>269</v>
      </c>
      <c r="P42" s="182">
        <f t="shared" si="13"/>
        <v>3</v>
      </c>
      <c r="Q42" s="184">
        <f t="shared" si="13"/>
        <v>94.05204460966543</v>
      </c>
      <c r="R42" s="184">
        <f t="shared" si="13"/>
        <v>107.2</v>
      </c>
      <c r="S42" s="184">
        <f t="shared" si="13"/>
        <v>2.4000000000000004</v>
      </c>
      <c r="T42" s="184">
        <f t="shared" si="13"/>
        <v>98.55</v>
      </c>
      <c r="U42" s="184">
        <f t="shared" si="13"/>
        <v>0.4</v>
      </c>
      <c r="V42" s="183">
        <f t="shared" si="13"/>
        <v>0.3</v>
      </c>
      <c r="W42" s="183">
        <f t="shared" si="13"/>
        <v>0.1</v>
      </c>
      <c r="X42" s="183">
        <f t="shared" si="13"/>
        <v>0</v>
      </c>
      <c r="Y42" s="183">
        <f t="shared" si="13"/>
        <v>0</v>
      </c>
      <c r="Z42" s="184">
        <f t="shared" si="13"/>
        <v>107.5</v>
      </c>
      <c r="AA42" s="184">
        <f t="shared" si="13"/>
        <v>2.6</v>
      </c>
      <c r="AB42" s="184">
        <f t="shared" si="13"/>
        <v>97.581395348837219</v>
      </c>
      <c r="AC42" s="184">
        <f t="shared" si="13"/>
        <v>8.3000000000000007</v>
      </c>
      <c r="AD42" s="184">
        <f>MAX(AD8:AD38)</f>
        <v>0.5</v>
      </c>
      <c r="AE42" s="184">
        <f t="shared" si="13"/>
        <v>93.975903614457835</v>
      </c>
      <c r="AF42" s="182"/>
      <c r="AG42" s="182"/>
      <c r="AH42" s="182"/>
      <c r="AI42" s="182"/>
      <c r="AJ42" s="182"/>
      <c r="AK42" s="182"/>
      <c r="AL42" s="184">
        <f t="shared" ref="AL42:AY42" si="14">MIN(AL9:AL39)</f>
        <v>21.4</v>
      </c>
      <c r="AM42" s="184">
        <f t="shared" si="14"/>
        <v>0.12</v>
      </c>
      <c r="AN42" s="184">
        <f t="shared" si="14"/>
        <v>0</v>
      </c>
      <c r="AO42" s="184">
        <f t="shared" si="14"/>
        <v>600</v>
      </c>
      <c r="AP42" s="184">
        <f t="shared" si="14"/>
        <v>283.37531486146099</v>
      </c>
      <c r="AQ42" s="184">
        <f t="shared" si="14"/>
        <v>2006.6666666666667</v>
      </c>
      <c r="AR42" s="184">
        <f t="shared" si="14"/>
        <v>4123</v>
      </c>
      <c r="AS42" s="184">
        <f t="shared" si="14"/>
        <v>84.634760705289679</v>
      </c>
      <c r="AT42" s="184">
        <f t="shared" si="14"/>
        <v>4.7778614457831328</v>
      </c>
      <c r="AU42" s="184">
        <f t="shared" si="14"/>
        <v>147.13</v>
      </c>
      <c r="AV42" s="184">
        <f t="shared" si="14"/>
        <v>7.0684666429347304E-3</v>
      </c>
      <c r="AW42" s="184">
        <f t="shared" si="14"/>
        <v>20</v>
      </c>
      <c r="AX42" s="184">
        <f t="shared" si="14"/>
        <v>0</v>
      </c>
      <c r="AY42" s="184">
        <f t="shared" si="14"/>
        <v>0</v>
      </c>
      <c r="AZ42" s="182"/>
      <c r="BA42" s="182"/>
      <c r="BB42" s="184">
        <f t="shared" ref="BB42:BE42" si="15">MIN(BB9:BB39)</f>
        <v>0</v>
      </c>
      <c r="BC42" s="184">
        <f t="shared" si="15"/>
        <v>0</v>
      </c>
      <c r="BD42" s="184">
        <f t="shared" si="15"/>
        <v>0</v>
      </c>
      <c r="BE42" s="184">
        <f t="shared" si="15"/>
        <v>0</v>
      </c>
      <c r="BF42" s="428"/>
      <c r="BG42" s="428"/>
      <c r="BH42" s="428"/>
      <c r="BI42" s="428"/>
      <c r="BJ42" s="429"/>
      <c r="BK42" s="182"/>
      <c r="BL42" s="184"/>
      <c r="BM42" s="183"/>
      <c r="BN42" s="182"/>
      <c r="BO42" s="182"/>
      <c r="BP42" s="185"/>
      <c r="BQ42" s="613">
        <f t="shared" ref="BQ42" si="16">MIN(BQ9:BQ39)</f>
        <v>1</v>
      </c>
    </row>
    <row r="43" spans="1:69" s="42" customFormat="1" ht="24.95" customHeight="1" thickBot="1" x14ac:dyDescent="0.3">
      <c r="A43" s="116" t="s">
        <v>13</v>
      </c>
      <c r="B43" s="245"/>
      <c r="C43" s="186">
        <f>MAX(C9:C39)</f>
        <v>22</v>
      </c>
      <c r="D43" s="186">
        <f t="shared" ref="D43:AE43" si="17">MAX(D9:D39)</f>
        <v>0</v>
      </c>
      <c r="E43" s="187">
        <f t="shared" si="17"/>
        <v>8.07</v>
      </c>
      <c r="F43" s="187">
        <f t="shared" si="17"/>
        <v>7.85</v>
      </c>
      <c r="G43" s="186">
        <f t="shared" si="17"/>
        <v>3610</v>
      </c>
      <c r="H43" s="186">
        <f t="shared" si="17"/>
        <v>1800</v>
      </c>
      <c r="I43" s="186">
        <f t="shared" si="17"/>
        <v>2120</v>
      </c>
      <c r="J43" s="186">
        <f t="shared" si="17"/>
        <v>11.49999999999998</v>
      </c>
      <c r="K43" s="188">
        <f t="shared" si="17"/>
        <v>99.776564051638516</v>
      </c>
      <c r="L43" s="186">
        <f t="shared" si="17"/>
        <v>3331.428571428572</v>
      </c>
      <c r="M43" s="186">
        <f t="shared" si="17"/>
        <v>20</v>
      </c>
      <c r="N43" s="188">
        <f t="shared" si="17"/>
        <v>99.914688092443811</v>
      </c>
      <c r="O43" s="186">
        <f t="shared" si="17"/>
        <v>6057.1428571428578</v>
      </c>
      <c r="P43" s="186">
        <f t="shared" si="17"/>
        <v>28.74999999999995</v>
      </c>
      <c r="Q43" s="188">
        <f t="shared" si="17"/>
        <v>99.804493545183732</v>
      </c>
      <c r="R43" s="188">
        <f t="shared" si="17"/>
        <v>149.6</v>
      </c>
      <c r="S43" s="188">
        <f t="shared" si="17"/>
        <v>2.5</v>
      </c>
      <c r="T43" s="188">
        <f t="shared" si="17"/>
        <v>100</v>
      </c>
      <c r="U43" s="188">
        <f t="shared" si="17"/>
        <v>0.7</v>
      </c>
      <c r="V43" s="187">
        <f t="shared" si="17"/>
        <v>0.4</v>
      </c>
      <c r="W43" s="187">
        <f t="shared" si="17"/>
        <v>0.8</v>
      </c>
      <c r="X43" s="187">
        <f t="shared" si="17"/>
        <v>0</v>
      </c>
      <c r="Y43" s="187">
        <f t="shared" si="17"/>
        <v>0</v>
      </c>
      <c r="Z43" s="188">
        <f t="shared" si="17"/>
        <v>150</v>
      </c>
      <c r="AA43" s="188">
        <f t="shared" si="17"/>
        <v>3.2</v>
      </c>
      <c r="AB43" s="188">
        <f t="shared" si="17"/>
        <v>97.866666666666674</v>
      </c>
      <c r="AC43" s="188">
        <f t="shared" si="17"/>
        <v>11.4</v>
      </c>
      <c r="AD43" s="188">
        <f>MAX(AD9:AD39)</f>
        <v>0.5</v>
      </c>
      <c r="AE43" s="188">
        <f t="shared" si="17"/>
        <v>96.491228070175438</v>
      </c>
      <c r="AF43" s="186"/>
      <c r="AG43" s="186"/>
      <c r="AH43" s="186"/>
      <c r="AI43" s="186"/>
      <c r="AJ43" s="186"/>
      <c r="AK43" s="186"/>
      <c r="AL43" s="188">
        <f t="shared" ref="AL43:AY43" si="18">MAX(AL9:AL39)</f>
        <v>24.4</v>
      </c>
      <c r="AM43" s="188">
        <f t="shared" si="18"/>
        <v>1.1299999999999999</v>
      </c>
      <c r="AN43" s="188">
        <f t="shared" si="18"/>
        <v>0</v>
      </c>
      <c r="AO43" s="188">
        <f t="shared" si="18"/>
        <v>750</v>
      </c>
      <c r="AP43" s="188">
        <f t="shared" si="18"/>
        <v>333.33333333333331</v>
      </c>
      <c r="AQ43" s="188">
        <f t="shared" si="18"/>
        <v>2646.6666666666665</v>
      </c>
      <c r="AR43" s="188">
        <f t="shared" si="18"/>
        <v>4880</v>
      </c>
      <c r="AS43" s="188">
        <f t="shared" si="18"/>
        <v>87.888198757763973</v>
      </c>
      <c r="AT43" s="188">
        <f t="shared" si="18"/>
        <v>13.674568965517244</v>
      </c>
      <c r="AU43" s="188">
        <f t="shared" si="18"/>
        <v>147.13</v>
      </c>
      <c r="AV43" s="188">
        <f t="shared" si="18"/>
        <v>0.10938496754099593</v>
      </c>
      <c r="AW43" s="188">
        <f t="shared" si="18"/>
        <v>40</v>
      </c>
      <c r="AX43" s="188">
        <f t="shared" si="18"/>
        <v>0</v>
      </c>
      <c r="AY43" s="188">
        <f t="shared" si="18"/>
        <v>0</v>
      </c>
      <c r="AZ43" s="186"/>
      <c r="BA43" s="186"/>
      <c r="BB43" s="188">
        <f t="shared" ref="BB43:BE43" si="19">MAX(BB9:BB39)</f>
        <v>0</v>
      </c>
      <c r="BC43" s="188">
        <f t="shared" si="19"/>
        <v>0</v>
      </c>
      <c r="BD43" s="188">
        <f t="shared" si="19"/>
        <v>0</v>
      </c>
      <c r="BE43" s="188">
        <f t="shared" si="19"/>
        <v>0</v>
      </c>
      <c r="BF43" s="430"/>
      <c r="BG43" s="430"/>
      <c r="BH43" s="430"/>
      <c r="BI43" s="430"/>
      <c r="BJ43" s="431"/>
      <c r="BK43" s="186"/>
      <c r="BL43" s="188"/>
      <c r="BM43" s="187"/>
      <c r="BN43" s="186"/>
      <c r="BO43" s="186"/>
      <c r="BP43" s="319"/>
      <c r="BQ43" s="614">
        <f t="shared" ref="BQ43" si="20">MAX(BQ9:BQ39)</f>
        <v>1.5</v>
      </c>
    </row>
    <row r="44" spans="1:69" s="42" customFormat="1" ht="24.95" customHeight="1" x14ac:dyDescent="0.25">
      <c r="A44" s="117" t="s">
        <v>54</v>
      </c>
      <c r="B44" s="246"/>
      <c r="C44" s="596">
        <f>IF(SUM(C9:C39)=0,"",AVERAGE(C9,C12:C16,C20:C23,C26:C30,C33:C37))</f>
        <v>10.55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</row>
    <row r="45" spans="1:69" s="42" customFormat="1" ht="24.95" customHeight="1" x14ac:dyDescent="0.25">
      <c r="A45" s="115" t="s">
        <v>55</v>
      </c>
      <c r="B45" s="247"/>
      <c r="C45" s="190">
        <f>IF(SUM(C9:C39)=0,"",AVERAGE(C10,C17,C24,C31,C38))</f>
        <v>13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</row>
    <row r="46" spans="1:69" s="42" customFormat="1" ht="24.95" customHeight="1" x14ac:dyDescent="0.25">
      <c r="A46" s="115" t="s">
        <v>56</v>
      </c>
      <c r="B46" s="248"/>
      <c r="C46" s="190">
        <f>IF(SUM(C9:C39)=0,"",AVERAGE(C11,C18:C19,C25,C32))</f>
        <v>11.8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</row>
    <row r="47" spans="1:69" s="42" customFormat="1" ht="24.95" customHeight="1" x14ac:dyDescent="0.25">
      <c r="A47" s="118" t="s">
        <v>57</v>
      </c>
      <c r="B47" s="247"/>
      <c r="C47" s="190">
        <f>IF(SUM(C9:C39)=0,"",AVERAGE(C10:C11,C17:C19,C24:C25,C31:C32,C38))</f>
        <v>12.4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</row>
    <row r="48" spans="1:69" s="42" customFormat="1" ht="24.95" customHeight="1" thickBot="1" x14ac:dyDescent="0.3">
      <c r="A48" s="661" t="s">
        <v>11</v>
      </c>
      <c r="B48" s="662"/>
      <c r="C48" s="191">
        <f>IF(SUM(C44:C47)=0,"",AVERAGE(C44:C47))</f>
        <v>11.9375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</row>
    <row r="49" spans="1:29" x14ac:dyDescent="0.3">
      <c r="A49" s="108"/>
      <c r="B49" s="109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U5:AU6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Q7:Q8"/>
    <mergeCell ref="AC7:AC8"/>
    <mergeCell ref="A7:A8"/>
    <mergeCell ref="E7:E8"/>
    <mergeCell ref="F7:F8"/>
    <mergeCell ref="I7:I8"/>
    <mergeCell ref="J7:J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BC5:BF5"/>
    <mergeCell ref="AV5:AV6"/>
    <mergeCell ref="AT5:AT6"/>
    <mergeCell ref="A1:B1"/>
    <mergeCell ref="C1:Q1"/>
    <mergeCell ref="S1:AL1"/>
    <mergeCell ref="A2:C2"/>
    <mergeCell ref="E2:I2"/>
  </mergeCells>
  <conditionalFormatting sqref="E9:AK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2024-01-29T14:42:10Z</dcterms:modified>
</cp:coreProperties>
</file>